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arius.pupalaigis\Desktop\"/>
    </mc:Choice>
  </mc:AlternateContent>
  <workbookProtection lockStructure="1"/>
  <bookViews>
    <workbookView xWindow="0" yWindow="0" windowWidth="28800" windowHeight="12000" tabRatio="644" activeTab="2"/>
  </bookViews>
  <sheets>
    <sheet name="Contents" sheetId="9" r:id="rId1"/>
    <sheet name="Guidelines and conditions" sheetId="10" r:id="rId2"/>
    <sheet name="Identification and description" sheetId="33" r:id="rId3"/>
    <sheet name="Emissions overview" sheetId="34" r:id="rId4"/>
    <sheet name="Emissions Data" sheetId="35" r:id="rId5"/>
    <sheet name="Aircraft Data" sheetId="36" r:id="rId6"/>
    <sheet name="MS specific content" sheetId="37" r:id="rId7"/>
    <sheet name="Annex" sheetId="38" r:id="rId8"/>
    <sheet name="CORSIA emissions" sheetId="39" r:id="rId9"/>
    <sheet name="EUwideConstants" sheetId="17" state="hidden" r:id="rId10"/>
    <sheet name="MSParameters" sheetId="31" state="hidden" r:id="rId11"/>
    <sheet name="Translations" sheetId="30" state="hidden" r:id="rId12"/>
    <sheet name="VersionDocumentation" sheetId="25" state="hidden" r:id="rId13"/>
  </sheets>
  <definedNames>
    <definedName name="_xlnm._FilterDatabase" localSheetId="11" hidden="1">Translations!$A$1:$C$1242</definedName>
    <definedName name="aviationauthorities">EUwideConstants!$A$534:$A$650</definedName>
    <definedName name="BooleanValues">EUwideConstants!$A$418:$A$421</definedName>
    <definedName name="CNTR_EFListSelected">EUwideConstants!$D$653:$D$656</definedName>
    <definedName name="CNTR_EFSystemselected">'CORSIA emissions'!$N$5</definedName>
    <definedName name="CNTR_ReportingYear">'Identification and description'!$M$7</definedName>
    <definedName name="CommissionApprovedTools">EUwideConstants!$A$502:$A$506</definedName>
    <definedName name="CompetentAuthorities">EUwideConstants!$A$513:$A$530</definedName>
    <definedName name="CONTR_CORSIAapplied">'Identification and description'!$M$29</definedName>
    <definedName name="CONTR_onlyCORSIA">'Identification and description'!$M$37</definedName>
    <definedName name="CORSIA_EFList">EUwideConstants!$C$653:$C$656</definedName>
    <definedName name="CORSIA_FuelsList">EUwideConstants!$A$653:$A$656</definedName>
    <definedName name="DensMethod">EUwideConstants!$A$481:$A$484</definedName>
    <definedName name="EF_SystemSelection">EUwideConstants!$A$659:$A$660</definedName>
    <definedName name="EU_EF_forCORSIAFuelList">EUwideConstants!$B$653:$B$656</definedName>
    <definedName name="EUconst_Eligible">EUwideConstants!$A$27</definedName>
    <definedName name="EUconst_ErrMsgNumerOfFlights">EUwideConstants!$A$31</definedName>
    <definedName name="Euconst_MPReferenceDateTypes">EUwideConstants!$A$313:$A$318</definedName>
    <definedName name="Euconst_NA">EUwideConstants!$A$410</definedName>
    <definedName name="EUconst_NotEligible">EUwideConstants!$A$29</definedName>
    <definedName name="EUETS_FuelsList">'Emissions overview'!$E$32:$E$44</definedName>
    <definedName name="flighttypes">EUwideConstants!$A$332:$A$335</definedName>
    <definedName name="freightandmail">EUwideConstants!$A$362:$A$364</definedName>
    <definedName name="Frequency">EUwideConstants!$A$426:$A$431</definedName>
    <definedName name="ICAO_MSList">EUwideConstants!$A$694:$A$886</definedName>
    <definedName name="YesNo">EUwideConstants!$A$390:$A$392</definedName>
    <definedName name="IND_COL_AircraftEndDate">'Aircraft Data'!$H$9:$H$66</definedName>
    <definedName name="IND_COL_AircraftFuelUsedAvGas">'Aircraft Data'!$L$9:$L$66</definedName>
    <definedName name="IND_COL_AircraftFuelUsedJetA">'Aircraft Data'!$I$9:$I$66</definedName>
    <definedName name="IND_COL_AircraftFuelUsedJetA1">'Aircraft Data'!$J$9:$J$66</definedName>
    <definedName name="IND_COL_AircraftFuelUsedJetB">'Aircraft Data'!$K$9:$K$66</definedName>
    <definedName name="IND_COL_AircraftFuelUsedOther">'Aircraft Data'!$M$9:$M$66</definedName>
    <definedName name="IND_COL_AircraftOwner">'Aircraft Data'!$F$9:$F$66</definedName>
    <definedName name="IND_COL_AircraftRegistrytionNumbers">'Aircraft Data'!$E$9:$E$66</definedName>
    <definedName name="IND_COL_AircraftStartingDate">'Aircraft Data'!$G$9:$G$66</definedName>
    <definedName name="IND_COL_AircraftSubType">'Aircraft Data'!$D$9:$D$66</definedName>
    <definedName name="IND_COL_AircraftType">'Aircraft Data'!$C$9:$C$66</definedName>
    <definedName name="IND_COL_AircraftUsedForCORSIA">'Aircraft Data'!$O$9:$O$66</definedName>
    <definedName name="IND_COL_AircraftUsedForEUETS">'Aircraft Data'!$N$9:$N$66</definedName>
    <definedName name="IND_COL_CORSIA_CERTused">'CORSIA emissions'!$I$50:$I$743</definedName>
    <definedName name="IND_COL_CORSIA_UnusedColumnE">'CORSIA emissions'!$E$50:$E$743</definedName>
    <definedName name="IND_COL_CORSIA_UnusedColumnH">'CORSIA emissions'!$H$50:$H$743</definedName>
    <definedName name="IND_COL_CORSIAairportFROM">'CORSIA emissions'!$C$50:$C$743</definedName>
    <definedName name="IND_COL_CORSIAairportTO">'CORSIA emissions'!$F$50:$F$743</definedName>
    <definedName name="IND_COL_CORSIAcountryFROM">'CORSIA emissions'!$D$50:$D$743</definedName>
    <definedName name="IND_COL_CORSIAcountryTO">'CORSIA emissions'!$G$50:$G$743</definedName>
    <definedName name="IND_COL_CORSIAemissionsTCO2">'CORSIA emissions'!$N$50:$N$743</definedName>
    <definedName name="IND_COL_CORSIAfuelEmissionFactor">'CORSIA emissions'!$M$50:$M$743</definedName>
    <definedName name="IND_COL_CORSIAfuelType">'CORSIA emissions'!$K$50:$K$743</definedName>
    <definedName name="IND_COL_CORSIAfuelTonnesConsumed">'CORSIA emissions'!$L$50:$L$743</definedName>
    <definedName name="IND_COL_CORSIANumberOfFlights">'CORSIA emissions'!$J$50:$J$743</definedName>
    <definedName name="IND_COL_CORSIAoffsettingRequirement">'CORSIA emissions'!$O$50:$O$743</definedName>
    <definedName name="INDICATOR_5b1ETS_AlternativeFuelsDescription">'Emissions overview'!$C$51:$K$60</definedName>
    <definedName name="INDICATOR_5b1ETS_AlternativeFuelsDescriptionFeedstock">'Emissions overview'!$G$51:$H$60</definedName>
    <definedName name="INDICATOR_5b1ETS_AlternativeFuelsDescriptionLCEmissions">'Emissions overview'!$K$51:$K$60</definedName>
    <definedName name="INDICATOR_5b1ETS_AlternativeFuelsDescriptionName">'Emissions overview'!$D$51:$E$60</definedName>
    <definedName name="INDICATOR_5b1ETS_AlternativeFuelsDescriptionNumber">'Emissions overview'!$C$51:$C$60</definedName>
    <definedName name="INDICATOR_5b1ETS_AlternativeFuelsDescriptionProcess">'Emissions overview'!$I$51:$J$60</definedName>
    <definedName name="INDICATOR_5b1ETS_AlternativeFuelsDescriptionType">'Emissions overview'!$F$51:$F$60</definedName>
    <definedName name="INDICATOR_5bETS_FuelsDefinition">'Emissions overview'!$D$32:$K$44</definedName>
    <definedName name="INDICATOR_5bETS_FuelsDefinitionBioContent">'Emissions overview'!$J$32:$J$44</definedName>
    <definedName name="INDICATOR_5bETS_FuelsDefinitionBioContentNonSust">'Emissions overview'!$K$32:$K$44</definedName>
    <definedName name="INDICATOR_5bETS_FuelsDefinitionName">'Emissions overview'!$E$32:$G$44</definedName>
    <definedName name="INDICATOR_5bETS_FuelsDefinitionNCV">'Emissions overview'!$I$32:$I$44</definedName>
    <definedName name="INDICATOR_5bETS_FuelsDefinitionNumber">'Emissions overview'!$D$32:$D$44</definedName>
    <definedName name="INDICATOR_5bETS_FuelsDefinitionPrelimEF">'Emissions overview'!$H$32:$H$44</definedName>
    <definedName name="INDICATOR_5cETS_FuelsEmissionsCO2Bio">'Emissions overview'!$J$72:$J$84</definedName>
    <definedName name="INDICATOR_5cETS_FuelsEmissionsCO2BioNonSust">'Emissions overview'!$K$72:$K$84</definedName>
    <definedName name="INDICATOR_5cETS_FuelsEmissionsCO2Em">'Emissions overview'!$I$72:$I$84</definedName>
    <definedName name="INDICATOR_5cETS_FuelsEmissionsEF">'Emissions overview'!$G$72:$G$84</definedName>
    <definedName name="INDICATOR_5cETS_FuelsEmissionsFuelConsumption">'Emissions overview'!$H$72:$H$84</definedName>
    <definedName name="INDICATOR_5cETS_FuelsEmissionsName">'Emissions overview'!$E$72:$F$84</definedName>
    <definedName name="INDICATOR_5cETS_FuelsEmissionsNumber">'Emissions overview'!$D$72:$D$84</definedName>
    <definedName name="INDICATOR_5cETS_FuelsEmissionsTable">'Emissions overview'!$D$72:$K$84</definedName>
    <definedName name="INDICATOR_8bETS_EmissionsAlternative1">'Emissions Data'!$H$25:$H$56</definedName>
    <definedName name="INDICATOR_8bETS_EmissionsAvGas">'Emissions Data'!$G$25:$G$56</definedName>
    <definedName name="INDICATOR_8bETS_EmissionsJetA_A1">'Emissions Data'!$E$25:$E$56</definedName>
    <definedName name="INDICATOR_8bETS_EmissionsJetB">'Emissions Data'!$F$25:$F$56</definedName>
    <definedName name="INDICATOR_8bETS_EmissionsTotalPerMS">'Emissions Data'!$J$25:$J$56</definedName>
    <definedName name="INDICATOR_8bETS_MS">'Emissions Data'!$C$25:$C$56</definedName>
    <definedName name="INDICATOR_8bETS_MSFlightsTable">'Emissions Data'!$C$25:$K$56</definedName>
    <definedName name="INDICATOR_8bETS_NumberFlights">'Emissions Data'!$K$25:$K$56</definedName>
    <definedName name="INDICATOR_8cETS_EEAFlightsTable">'Emissions Data'!$C$62:$K$81</definedName>
    <definedName name="INDICATOR_8cETS_EmissionsAlternative1">'Emissions Data'!$H$62:$H$81</definedName>
    <definedName name="INDICATOR_8cETS_EmissionsAvGas">'Emissions Data'!$G$62:$G$81</definedName>
    <definedName name="INDICATOR_8cETS_EmissionsJetA_A1">'Emissions Data'!$E$62:$E$81</definedName>
    <definedName name="INDICATOR_8cETS_EmissionsJetB">'Emissions Data'!$F$62:$F$81</definedName>
    <definedName name="INDICATOR_8cETS_EmissionsTotalPerPair">'Emissions Data'!$J$62:$J$81</definedName>
    <definedName name="INDICATOR_8cETS_NumberFlights">'Emissions Data'!$K$62:$K$81</definedName>
    <definedName name="INDICATOR_8cETS_StateArrival">'Emissions Data'!$D$62:$D$81</definedName>
    <definedName name="INDICATOR_8cETS_StateDeparture">'Emissions Data'!$C$62:$C$81</definedName>
    <definedName name="INDICATOR_AdminCA">'Identification and description'!$I$60</definedName>
    <definedName name="INDICATOR_AdminMS">'Identification and description'!$I$58</definedName>
    <definedName name="INDICATOR_AircraftData">'Aircraft Data'!$C$9:$O$66</definedName>
    <definedName name="INDICATOR_AircraftData_CORSIAuse">'Aircraft Data'!$O$9:$O$66</definedName>
    <definedName name="INDICATOR_AircraftData_EUETSuse">'Aircraft Data'!$N$9:$N$66</definedName>
    <definedName name="INDICATOR_AircraftData_FleetEndDate">'Aircraft Data'!$H$9:$H$66</definedName>
    <definedName name="INDICATOR_AircraftData_FleetStartingDate">'Aircraft Data'!$G$9:$G$66</definedName>
    <definedName name="INDICATOR_AircraftData_Owner">'Aircraft Data'!$F$9:$F$66</definedName>
    <definedName name="INDICATOR_AircraftData_RegistrationNumber">'Aircraft Data'!$E$9:$E$66</definedName>
    <definedName name="INDICATOR_AircraftData_SubType">'Aircraft Data'!$D$9:$D$66</definedName>
    <definedName name="INDICATOR_AircraftData_Type">'Aircraft Data'!$C$9:$C$66</definedName>
    <definedName name="INDICATOR_AircraftData_UsedAvGas">'Aircraft Data'!$L$9:$L$66</definedName>
    <definedName name="INDICATOR_AircraftData_UsedJetA">'Aircraft Data'!$I$9:$I$66</definedName>
    <definedName name="INDICATOR_AircraftData_UsedJetA1">'Aircraft Data'!$J$9:$J$66</definedName>
    <definedName name="INDICATOR_AircraftData_UsedJetB">'Aircraft Data'!$K$9:$K$66</definedName>
    <definedName name="INDICATOR_AircraftData_UsedOtherFuel">'Aircraft Data'!$M$9:$M$66</definedName>
    <definedName name="INDICATOR_AnnexEUETS_AerodromeArrival">Annex!$D$13:$D$18</definedName>
    <definedName name="INDICATOR_AnnexEUETS_AerodromeDeparture">Annex!$C$13:$C$18</definedName>
    <definedName name="INDICATOR_AnnexEUETS_EmissionsPerPair">Annex!$F$13:$F$18</definedName>
    <definedName name="INDICATOR_AnnexEUETS_FlightsPerPair">Annex!$E$13:$E$18</definedName>
    <definedName name="INDICATOR_AnnexEUETS_TotalEmissions">Annex!$F$22</definedName>
    <definedName name="INDICATOR_AnnexEUETS_TotalFlights">Annex!$E$22</definedName>
    <definedName name="INDICATOR_AnnexEUETStable">Annex!$C$13:$F$18</definedName>
    <definedName name="INDICATOR_AOAddressCity">'Identification and description'!$I$72</definedName>
    <definedName name="INDICATOR_AOAddressCountry">'Identification and description'!$I$75</definedName>
    <definedName name="INDICATOR_AOAddressEmail">'Identification and description'!$I$77</definedName>
    <definedName name="INDICATOR_AOAddressLine1">'Identification and description'!$I$70</definedName>
    <definedName name="INDICATOR_AOAddressLine2">'Identification and description'!$I$71</definedName>
    <definedName name="INDICATOR_AOAddressStateProvince">'Identification and description'!$I$73</definedName>
    <definedName name="INDICATOR_AOAddressTelephone">'Identification and description'!$I$76</definedName>
    <definedName name="INDICATOR_AOAddressZIP">'Identification and description'!$I$74</definedName>
    <definedName name="INDICATOR_AOC">'Identification and description'!$I$64</definedName>
    <definedName name="INDICATOR_AOCissueingAuthority">'Identification and description'!$I$65</definedName>
    <definedName name="INDICATOR_AOContactPersonEmail">'Identification and description'!$I$88</definedName>
    <definedName name="INDICATOR_AOContactPersonFirstName">'Identification and description'!$I$82</definedName>
    <definedName name="INDICATOR_AOContactPersonJobTitle">'Identification and description'!$I$84</definedName>
    <definedName name="INDICATOR_AOContactPersonOrganisation">'Identification and description'!$I$86</definedName>
    <definedName name="INDICATOR_AOContactPersonSurname">'Identification and description'!$I$83</definedName>
    <definedName name="INDICATOR_AOContactPersonTelephone">'Identification and description'!$I$87</definedName>
    <definedName name="INDICATOR_AOContactPersonTitle">'Identification and description'!$I$81</definedName>
    <definedName name="INDICATOR_AOCorrespondenceAddressLine1">'Identification and description'!$I$97</definedName>
    <definedName name="INDICATOR_AOCorrespondenceAddressLine2">'Identification and description'!$I$98</definedName>
    <definedName name="INDICATOR_AOCorrespondenceCity">'Identification and description'!$I$99</definedName>
    <definedName name="INDICATOR_AOCorrespondenceCountry">'Identification and description'!$I$102</definedName>
    <definedName name="INDICATOR_AOCorrespondenceEmail">'Identification and description'!$I$95</definedName>
    <definedName name="INDICATOR_AOCorrespondenceFirstName">'Identification and description'!$I$93</definedName>
    <definedName name="INDICATOR_AOCorrespondenceStateProvince">'Identification and description'!$I$100</definedName>
    <definedName name="INDICATOR_AOCorrespondenceSurname">'Identification and description'!$I$94</definedName>
    <definedName name="INDICATOR_AOCorrespondenceTelephone">'Identification and description'!$I$96</definedName>
    <definedName name="INDICATOR_AOCorrespondenceTitle">'Identification and description'!$I$92</definedName>
    <definedName name="INDICATOR_AOCorrespondenceZIP">'Identification and description'!$I$101</definedName>
    <definedName name="INDICATOR_AOLegalReprAddressLine1">'Identification and description'!$I$112</definedName>
    <definedName name="INDICATOR_AOLegalReprAddressLine2">'Identification and description'!$I$113</definedName>
    <definedName name="INDICATOR_AOLegalReprCity">'Identification and description'!$I$114</definedName>
    <definedName name="INDICATOR_AOLegalReprCountry">'Identification and description'!$I$117</definedName>
    <definedName name="INDICATOR_AOLegalReprEmail">'Identification and description'!$I$110</definedName>
    <definedName name="INDICATOR_AOLegalReprFirstName">'Identification and description'!$I$108</definedName>
    <definedName name="INDICATOR_AOLegalReprStateProvince">'Identification and description'!$I$115</definedName>
    <definedName name="INDICATOR_AOLegalReprSurname">'Identification and description'!$I$109</definedName>
    <definedName name="INDICATOR_AOLegalReprTelephone">'Identification and description'!$I$111</definedName>
    <definedName name="INDICATOR_AOLegalReprTitle">'Identification and description'!$I$107</definedName>
    <definedName name="INDICATOR_AOLegalReprZIP">'Identification and description'!$I$116</definedName>
    <definedName name="INDICATOR_AOname">'Identification and description'!$I$43</definedName>
    <definedName name="INDICATOR_AOnameEClist">'Identification and description'!$I$49</definedName>
    <definedName name="INDICATOR_AOuniquID">'Identification and description'!$I$46</definedName>
    <definedName name="INDICATOR_Art28a6Used">'Identification and description'!$K$16</definedName>
    <definedName name="INDICATOR_Comments">'MS specific content'!$B$7:$J$32</definedName>
    <definedName name="INDICATOR_CORSIA_EligibleFuels">'CORSIA emissions'!$C$34:$M$39</definedName>
    <definedName name="INDICATOR_CORSIA_EligibleFuels_Feedstock">'CORSIA emissions'!$D$34:$D$39</definedName>
    <definedName name="INDICATOR_CORSIA_EligibleFuels_LCEmissions">'CORSIA emissions'!$J$34:$K$39</definedName>
    <definedName name="INDICATOR_CORSIA_EligibleFuels_MassNeat">'CORSIA emissions'!$G$34:$I$39</definedName>
    <definedName name="INDICATOR_CORSIA_EligibleFuels_ReductionsClaimed">'CORSIA emissions'!$L$34:$M$39</definedName>
    <definedName name="INDICATOR_CORSIA_EligibleFuels_Type">'CORSIA emissions'!$C$34:A$39</definedName>
    <definedName name="INDICATOR_CORSIA_EligibleFuelsTable">'CORSIA emissions'!$C$34:$N$38</definedName>
    <definedName name="INDICATOR_CORSIA_EmissionsTable">'CORSIA emissions'!$C$50:$O$743</definedName>
    <definedName name="INDICATOR_CORSIA_totalCO2">'CORSIA emissions'!$M$15</definedName>
    <definedName name="INDICATOR_CORSIA_totalCO2withOffsetting">'CORSIA emissions'!$M$16</definedName>
    <definedName name="INDICATOR_CORSIA_totalFlights">'CORSIA emissions'!$M$17</definedName>
    <definedName name="INDICATOR_CORSIA_totalFlightsWithOffsetting">'CORSIA emissions'!$M$18</definedName>
    <definedName name="INDICATOR_CORSIA_totalTonnesAvGas">'CORSIA emissions'!$H$27</definedName>
    <definedName name="INDICATOR_CORSIA_totalTonnesEligibleFuelsClaimed">'CORSIA emissions'!$M$19</definedName>
    <definedName name="INDICATOR_CORSIA_totalTonnesJetA">'CORSIA emissions'!$H$24</definedName>
    <definedName name="INDICATOR_CORSIA_totalTonnesJetA1">'CORSIA emissions'!$H$25</definedName>
    <definedName name="INDICATOR_CORSIA_totalTonnesJetB">'CORSIA emissions'!$H$26</definedName>
    <definedName name="INDICATOR_CORSIAapplied">'Identification and description'!$K$29</definedName>
    <definedName name="INDICATOR_CORSIAotherState">'Identification and description'!$K$31</definedName>
    <definedName name="INDICATOR_CORSIAReportToState">'Identification and description'!$I$33</definedName>
    <definedName name="INDICATOR_DataGapsEmissions">'Emissions overview'!$K$142:$K$153</definedName>
    <definedName name="INDICATOR_DataGapsPercentCORSIA">'Emissions overview'!$K$159</definedName>
    <definedName name="INDICATOR_DataGapsPercentETS">'Emissions overview'!$K$156</definedName>
    <definedName name="INDICATOR_DataGapsReason">'Emissions overview'!$F$142:$F$153</definedName>
    <definedName name="INDICATOR_DataGapsReference">'Emissions overview'!$D$142:$E$153</definedName>
    <definedName name="INDICATOR_DataGapsReplacementMethod">'Emissions overview'!$I$142:$J$153</definedName>
    <definedName name="INDICATOR_DataGapsTable">'Emissions overview'!$D$142:$K$153</definedName>
    <definedName name="INDICATOR_DataGapsType">'Emissions overview'!$G$142:$H$153</definedName>
    <definedName name="INDICATOR_ETS_EmissionsFullScope">'Emissions overview'!$H$108</definedName>
    <definedName name="INDICATOR_ETS_FlightsPerPeriod">'Emissions overview'!$G$102:$G$104</definedName>
    <definedName name="INDICATOR_ETS_SETEligibility">'Emissions overview'!$J$110</definedName>
    <definedName name="INDICATOR_ETS_TotalEmissions">'Emissions overview'!$I$87</definedName>
    <definedName name="INDICATOR_ETS_TotalFlights">'Emissions overview'!$K$21</definedName>
    <definedName name="INDICATOR_ETS_TotalNonSustainableBiomassEmissions">'Emissions overview'!$K$91</definedName>
    <definedName name="INDICATOR_ETS_TotalSustainableBiomassEmissions">'Emissions overview'!$J$90</definedName>
    <definedName name="INDICATOR_EUETSAnnexConfidential">Annex!$G$6</definedName>
    <definedName name="INDICATOR_ICAOcallSign">'Identification and description'!$I$52</definedName>
    <definedName name="INDICATOR_LanguageFilling">'Identification and description'!$J$13</definedName>
    <definedName name="INDICATOR_MPApprovalDate">'Emissions overview'!$I$9</definedName>
    <definedName name="INDICATOR_MPDeviations">'Emissions overview'!$I$12</definedName>
    <definedName name="INDICATOR_MPDeviationsDescription">'Emissions overview'!$D$15:$K$17</definedName>
    <definedName name="INDICATOR_MPVersion">'Emissions overview'!$I$7</definedName>
    <definedName name="INDICATOR_NoETSobligation">'Identification and description'!$K$37</definedName>
    <definedName name="INDICATOR_OperatingLicense">'Identification and description'!$I$66</definedName>
    <definedName name="INDICATOR_OperatingLicenseAuthority">'Identification and description'!$I$67</definedName>
    <definedName name="INDICATOR_ReferenceFileName">Contents!$E$66</definedName>
    <definedName name="INDICATOR_RegistrationMarkings">'Identification and description'!$I$55</definedName>
    <definedName name="INDICATOR_ReportingYear">'Identification and description'!$I$7</definedName>
    <definedName name="INDICATOR_ReportVersion">'Identification and description'!$K$10</definedName>
    <definedName name="INDICATOR_TemplateLanguage">Contents!$E$65</definedName>
    <definedName name="INDICATOR_TemplateProvidedBy">Contents!$E$63</definedName>
    <definedName name="INDICATOR_TemplatePublicationDate">Contents!$E$64</definedName>
    <definedName name="INDICATOR_ToolUsedForAllCORSIAemissions">'Emissions overview'!$K$122</definedName>
    <definedName name="INDICATOR_ToolUsedForEmissionsWithoutOffsetting">'Emissions overview'!$K$124</definedName>
    <definedName name="INDICATOR_UsedSimplifiedApproachETS">'Emissions overview'!$I$97</definedName>
    <definedName name="INDICATOR_VerifierAccredMS">'Identification and description'!$I$144</definedName>
    <definedName name="INDICATOR_VerifierAccredNumber">'Identification and description'!$I$145</definedName>
    <definedName name="INDICATOR_VerifierAdressLine1">'Identification and description'!$I$126</definedName>
    <definedName name="INDICATOR_VerifierAdressLine2">'Identification and description'!$I$127</definedName>
    <definedName name="INDICATOR_VerifierCity">'Identification and description'!$I$128</definedName>
    <definedName name="INDICATOR_VerifierCompany">'Identification and description'!$I$125</definedName>
    <definedName name="INDICATOR_VerifierContactEmail">'Identification and description'!$I$138</definedName>
    <definedName name="INDICATOR_VerifierContactFirstName">'Identification and description'!$I$136</definedName>
    <definedName name="INDICATOR_VerifierContactSurname">'Identification and description'!$I$137</definedName>
    <definedName name="INDICATOR_VerifierContactTelephone">'Identification and description'!$I$139</definedName>
    <definedName name="INDICATOR_VerifierContactTitle">'Identification and description'!$I$135</definedName>
    <definedName name="INDICATOR_VerifierCountry">'Identification and description'!$I$131</definedName>
    <definedName name="INDICATOR_VerifierStateProvince">'Identification and description'!$I$129</definedName>
    <definedName name="INDICATOR_VerifierZIP">'Identification and description'!$I$130</definedName>
    <definedName name="INDICATOR_WhichOtherTool">'Emissions overview'!$J$117</definedName>
    <definedName name="INDICATOR_WhichToolUsed">'Emissions overview'!$J$115</definedName>
    <definedName name="indRange">EUwideConstants!$A$372:$A$380</definedName>
    <definedName name="JUMP_2">'Identification and description'!$C$41</definedName>
    <definedName name="JUMP_3">'Identification and description'!$C$120</definedName>
    <definedName name="JUMP_5">'Emissions overview'!$C$19</definedName>
    <definedName name="JUMP_6">'Emissions overview'!$C$93</definedName>
    <definedName name="JUMP_7">'Emissions overview'!$C$128</definedName>
    <definedName name="Legalstatus">EUwideConstants!$A$355:$A$359</definedName>
    <definedName name="ManSys">EUwideConstants!$A$383:$A$386</definedName>
    <definedName name="MeasMethod">EUwideConstants!$A$475:$A$477</definedName>
    <definedName name="memberstates">EUwideConstants!$A$35:$A$66</definedName>
    <definedName name="MSLanguages">EUwideConstants!$A$664:$A$689</definedName>
    <definedName name="MSversiontracking">EUwideConstants!$A$399:$A$400</definedName>
    <definedName name="NewUpdate">EUwideConstants!$A$413:$A$414</definedName>
    <definedName name="notapplicable">EUwideConstants!$A$409:$A$410</definedName>
    <definedName name="operationscope">EUwideConstants!$A$339:$A$341</definedName>
    <definedName name="operationsscope">EUwideConstants!$A$339:$A$341</definedName>
    <definedName name="opstatus">EUwideConstants!$A$326:$A$328</definedName>
    <definedName name="parameters">EUwideConstants!$A$446:$A$451</definedName>
    <definedName name="passengermass">EUwideConstants!$A$367:$A$369</definedName>
    <definedName name="_xlnm.Print_Area" localSheetId="5">'Aircraft Data'!$B$1:$O$68</definedName>
    <definedName name="_xlnm.Print_Area" localSheetId="7">Annex!$A$1:$G$23</definedName>
    <definedName name="_xlnm.Print_Area" localSheetId="0">Contents!$A$1:$J$67</definedName>
    <definedName name="_xlnm.Print_Area" localSheetId="8">'CORSIA emissions'!$A$1:$Q$747</definedName>
    <definedName name="_xlnm.Print_Area" localSheetId="4">'Emissions Data'!$B$1:$K$113</definedName>
    <definedName name="_xlnm.Print_Area" localSheetId="3">'Emissions overview'!$B$2:$L$162</definedName>
    <definedName name="_xlnm.Print_Area" localSheetId="1">'Guidelines and conditions'!$A$1:$M$134</definedName>
    <definedName name="_xlnm.Print_Area" localSheetId="2">'Identification and description'!$A$1:$L$146</definedName>
    <definedName name="_xlnm.Print_Area" localSheetId="6">'MS specific content'!$A:$J</definedName>
    <definedName name="_xlnm.Print_Area" localSheetId="12">VersionDocumentation!$A$1:$E$97</definedName>
    <definedName name="ReportingYears">EUwideConstants!$A$2:$A$24</definedName>
    <definedName name="SelectPrimaryInfoSource">EUwideConstants!$A$404:$A$405</definedName>
    <definedName name="SourceClass">EUwideConstants!$A$469:$A$472</definedName>
    <definedName name="TankDataSource">EUwideConstants!$A$430:$A$435</definedName>
    <definedName name="Title">EUwideConstants!$A$345:$A$352</definedName>
    <definedName name="TrueFalse">EUwideConstants!$A$395:$A$396</definedName>
    <definedName name="UncertThreshold">EUwideConstants!$A$454:$A$457</definedName>
    <definedName name="UncertTierResult">EUwideConstants!$A$460:$A$463</definedName>
    <definedName name="UncertValue">EUwideConstants!$A$495:$A$498</definedName>
    <definedName name="UpliftDataSource">EUwideConstants!$A$425:$A$427</definedName>
    <definedName name="worldcountries">EUwideConstants!$A$70:$A$308</definedName>
  </definedNames>
  <calcPr calcId="152511"/>
</workbook>
</file>

<file path=xl/calcChain.xml><?xml version="1.0" encoding="utf-8"?>
<calcChain xmlns="http://schemas.openxmlformats.org/spreadsheetml/2006/main">
  <c r="I112" i="33" l="1"/>
  <c r="C25" i="35" l="1"/>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E56" i="35"/>
  <c r="F56" i="35"/>
  <c r="G56" i="35"/>
  <c r="H56" i="35"/>
  <c r="I56" i="35"/>
  <c r="K56" i="35"/>
  <c r="C58" i="35"/>
  <c r="C59" i="35"/>
  <c r="E60" i="35"/>
  <c r="J60" i="35"/>
  <c r="K60" i="35"/>
  <c r="C61" i="35"/>
  <c r="D61" i="35"/>
  <c r="E61" i="35"/>
  <c r="F61" i="35"/>
  <c r="G61" i="35"/>
  <c r="H61" i="35"/>
  <c r="I61" i="35"/>
  <c r="J56" i="35" l="1"/>
  <c r="A886" i="17" l="1"/>
  <c r="A885" i="17"/>
  <c r="A884" i="17"/>
  <c r="A883" i="17"/>
  <c r="A882" i="17"/>
  <c r="A881" i="17"/>
  <c r="A880" i="17"/>
  <c r="A879" i="17"/>
  <c r="A878" i="17"/>
  <c r="A877" i="17"/>
  <c r="A876" i="17"/>
  <c r="A875" i="17"/>
  <c r="A874" i="17"/>
  <c r="A873" i="17"/>
  <c r="A872" i="17"/>
  <c r="A871" i="17"/>
  <c r="A870" i="17"/>
  <c r="A869" i="17"/>
  <c r="A868" i="17"/>
  <c r="A867" i="17"/>
  <c r="A866" i="17"/>
  <c r="A865" i="17"/>
  <c r="A864" i="17"/>
  <c r="A863" i="17"/>
  <c r="A862" i="17"/>
  <c r="A861" i="17"/>
  <c r="A860" i="17"/>
  <c r="A859" i="17"/>
  <c r="A858" i="17"/>
  <c r="A857" i="17"/>
  <c r="A856" i="17"/>
  <c r="A855" i="17"/>
  <c r="A854" i="17"/>
  <c r="A853" i="17"/>
  <c r="A852" i="17"/>
  <c r="A851" i="17"/>
  <c r="A850" i="17"/>
  <c r="A849" i="17"/>
  <c r="A848" i="17"/>
  <c r="A847" i="17"/>
  <c r="A846" i="17"/>
  <c r="A845" i="17"/>
  <c r="A844" i="17"/>
  <c r="A843" i="17"/>
  <c r="A842" i="17"/>
  <c r="A841" i="17"/>
  <c r="A840" i="17"/>
  <c r="A839" i="17"/>
  <c r="A838" i="17"/>
  <c r="A837" i="17"/>
  <c r="A836" i="17"/>
  <c r="A835" i="17"/>
  <c r="A834" i="17"/>
  <c r="A833" i="17"/>
  <c r="A832" i="17"/>
  <c r="A831" i="17"/>
  <c r="A830" i="17"/>
  <c r="A829" i="17"/>
  <c r="A828" i="17"/>
  <c r="A827" i="17"/>
  <c r="A826" i="17"/>
  <c r="A825" i="17"/>
  <c r="A824" i="17"/>
  <c r="A823" i="17"/>
  <c r="A822" i="17"/>
  <c r="A821" i="17"/>
  <c r="A820" i="17"/>
  <c r="A819" i="17"/>
  <c r="A818" i="17"/>
  <c r="A817" i="17"/>
  <c r="A816" i="17"/>
  <c r="A815" i="17"/>
  <c r="A814" i="17"/>
  <c r="A813" i="17"/>
  <c r="A812" i="17"/>
  <c r="A811" i="17"/>
  <c r="A810" i="17"/>
  <c r="A809" i="17"/>
  <c r="A808" i="17"/>
  <c r="A807" i="17"/>
  <c r="A806" i="17"/>
  <c r="A805" i="17"/>
  <c r="A804" i="17"/>
  <c r="A803" i="17"/>
  <c r="A802" i="17"/>
  <c r="A801" i="17"/>
  <c r="A800" i="17"/>
  <c r="A799" i="17"/>
  <c r="A798" i="17"/>
  <c r="A797" i="17"/>
  <c r="A796" i="17"/>
  <c r="A795" i="17"/>
  <c r="A794" i="17"/>
  <c r="A793" i="17"/>
  <c r="A792" i="17"/>
  <c r="A791" i="17"/>
  <c r="A790" i="17"/>
  <c r="A789" i="17"/>
  <c r="A788" i="17"/>
  <c r="A787" i="17"/>
  <c r="A786" i="17"/>
  <c r="A785" i="17"/>
  <c r="A784" i="17"/>
  <c r="A783" i="17"/>
  <c r="A782" i="17"/>
  <c r="A781" i="17"/>
  <c r="A780" i="17"/>
  <c r="A779" i="17"/>
  <c r="A778" i="17"/>
  <c r="A777" i="17"/>
  <c r="A776" i="17"/>
  <c r="A775" i="17"/>
  <c r="A774" i="17"/>
  <c r="A773" i="17"/>
  <c r="A772" i="17"/>
  <c r="A771" i="17"/>
  <c r="A770" i="17"/>
  <c r="A769" i="17"/>
  <c r="A768" i="17"/>
  <c r="A767" i="17"/>
  <c r="A766" i="17"/>
  <c r="A765" i="17"/>
  <c r="A764" i="17"/>
  <c r="A763" i="17"/>
  <c r="A762" i="17"/>
  <c r="A761" i="17"/>
  <c r="A760" i="17"/>
  <c r="A759" i="17"/>
  <c r="A758" i="17"/>
  <c r="A757" i="17"/>
  <c r="A756" i="17"/>
  <c r="A755" i="17"/>
  <c r="A754" i="17"/>
  <c r="A753" i="17"/>
  <c r="A752" i="17"/>
  <c r="A751" i="17"/>
  <c r="A750" i="17"/>
  <c r="A749" i="17"/>
  <c r="A748" i="17"/>
  <c r="A747" i="17"/>
  <c r="A746" i="17"/>
  <c r="A745" i="17"/>
  <c r="A744" i="17"/>
  <c r="A743" i="17"/>
  <c r="A742" i="17"/>
  <c r="A741" i="17"/>
  <c r="A740" i="17"/>
  <c r="A739" i="17"/>
  <c r="A738" i="17"/>
  <c r="A737" i="17"/>
  <c r="A736" i="17"/>
  <c r="A735" i="17"/>
  <c r="A734" i="17"/>
  <c r="A733" i="17"/>
  <c r="A732" i="17"/>
  <c r="A731" i="17"/>
  <c r="A730" i="17"/>
  <c r="A729" i="17"/>
  <c r="A728" i="17"/>
  <c r="A727" i="17"/>
  <c r="A726" i="17"/>
  <c r="A725" i="17"/>
  <c r="A724" i="17"/>
  <c r="A723" i="17"/>
  <c r="A722" i="17"/>
  <c r="A721" i="17"/>
  <c r="A720" i="17"/>
  <c r="A719" i="17"/>
  <c r="A718" i="17"/>
  <c r="A717" i="17"/>
  <c r="A716" i="17"/>
  <c r="A715" i="17"/>
  <c r="A714" i="17"/>
  <c r="A713" i="17"/>
  <c r="A712" i="17"/>
  <c r="A711" i="17"/>
  <c r="A710" i="17"/>
  <c r="A709" i="17"/>
  <c r="A708" i="17"/>
  <c r="A707" i="17"/>
  <c r="A706" i="17"/>
  <c r="A705" i="17"/>
  <c r="A704" i="17"/>
  <c r="A703" i="17"/>
  <c r="A702" i="17"/>
  <c r="A701" i="17"/>
  <c r="A700" i="17"/>
  <c r="A699" i="17"/>
  <c r="A698" i="17"/>
  <c r="A697" i="17"/>
  <c r="A696" i="17"/>
  <c r="A695" i="17"/>
  <c r="A694" i="17"/>
  <c r="A693" i="17"/>
  <c r="D125" i="34"/>
  <c r="B44" i="10"/>
  <c r="A689" i="17" l="1"/>
  <c r="A688" i="17"/>
  <c r="A687" i="17"/>
  <c r="A686" i="17"/>
  <c r="A685" i="17"/>
  <c r="A684" i="17"/>
  <c r="A683" i="17"/>
  <c r="A682" i="17"/>
  <c r="A681" i="17"/>
  <c r="A680" i="17"/>
  <c r="A679" i="17"/>
  <c r="A678" i="17"/>
  <c r="A677" i="17"/>
  <c r="A676" i="17"/>
  <c r="A675" i="17"/>
  <c r="A674" i="17"/>
  <c r="A673" i="17"/>
  <c r="A672" i="17"/>
  <c r="A671" i="17"/>
  <c r="A670" i="17"/>
  <c r="A669" i="17"/>
  <c r="A668" i="17"/>
  <c r="A667" i="17"/>
  <c r="A666" i="17"/>
  <c r="A665" i="17"/>
  <c r="A664" i="17"/>
  <c r="A660" i="17"/>
  <c r="A659" i="17"/>
  <c r="A656" i="17"/>
  <c r="A655" i="17"/>
  <c r="A654" i="17"/>
  <c r="A653" i="17"/>
  <c r="A598" i="17"/>
  <c r="A589" i="17"/>
  <c r="A506" i="17"/>
  <c r="A505" i="17"/>
  <c r="A504" i="17"/>
  <c r="A194" i="17"/>
  <c r="C745" i="39"/>
  <c r="G47" i="39"/>
  <c r="F47" i="39"/>
  <c r="D47" i="39"/>
  <c r="C47" i="39"/>
  <c r="O45" i="39"/>
  <c r="N45" i="39"/>
  <c r="M45" i="39"/>
  <c r="L45" i="39"/>
  <c r="K45" i="39"/>
  <c r="J45" i="39"/>
  <c r="I45" i="39"/>
  <c r="F45" i="39"/>
  <c r="C45" i="39"/>
  <c r="C44" i="39"/>
  <c r="C43" i="39"/>
  <c r="C42" i="39"/>
  <c r="C39" i="39"/>
  <c r="E32" i="39"/>
  <c r="D32" i="39"/>
  <c r="C32" i="39"/>
  <c r="N31" i="39"/>
  <c r="L31" i="39"/>
  <c r="J31" i="39"/>
  <c r="G31" i="39"/>
  <c r="C31" i="39"/>
  <c r="C30" i="39"/>
  <c r="C29" i="39"/>
  <c r="C27" i="39"/>
  <c r="C26" i="39"/>
  <c r="C25" i="39"/>
  <c r="C24" i="39"/>
  <c r="C22" i="39"/>
  <c r="C20" i="39"/>
  <c r="C19" i="39"/>
  <c r="C18" i="39"/>
  <c r="C17" i="39"/>
  <c r="C16" i="39"/>
  <c r="C15" i="39"/>
  <c r="C13" i="39"/>
  <c r="C11" i="39"/>
  <c r="C10" i="39"/>
  <c r="C9" i="39"/>
  <c r="C8" i="39"/>
  <c r="C6" i="39"/>
  <c r="C5" i="39"/>
  <c r="C4" i="39"/>
  <c r="C2" i="39"/>
  <c r="C4" i="38"/>
  <c r="B2" i="38"/>
  <c r="C68" i="36"/>
  <c r="M8" i="36"/>
  <c r="L8" i="36"/>
  <c r="K8" i="36"/>
  <c r="J8" i="36"/>
  <c r="I8" i="36"/>
  <c r="O7" i="36"/>
  <c r="N7" i="36"/>
  <c r="I7" i="36"/>
  <c r="C6" i="36"/>
  <c r="C5" i="36"/>
  <c r="C4" i="36"/>
  <c r="K85" i="35"/>
  <c r="C84" i="35"/>
  <c r="K23" i="35"/>
  <c r="C22" i="35"/>
  <c r="K10" i="35"/>
  <c r="C4" i="35"/>
  <c r="B2" i="35"/>
  <c r="D160" i="34"/>
  <c r="D159" i="34"/>
  <c r="D156" i="34"/>
  <c r="D154" i="34"/>
  <c r="E139" i="34"/>
  <c r="D124" i="34"/>
  <c r="D122" i="34"/>
  <c r="D120" i="34"/>
  <c r="D117" i="34"/>
  <c r="D115" i="34"/>
  <c r="K50" i="34"/>
  <c r="I50" i="34"/>
  <c r="G50" i="34"/>
  <c r="F50" i="34"/>
  <c r="D49" i="34"/>
  <c r="D48" i="34"/>
  <c r="D47" i="34"/>
  <c r="E27" i="34"/>
  <c r="D142" i="33"/>
  <c r="D141" i="33"/>
  <c r="D133" i="33"/>
  <c r="D124" i="33"/>
  <c r="C123" i="33"/>
  <c r="C122" i="33"/>
  <c r="C121" i="33"/>
  <c r="G117" i="33"/>
  <c r="G116" i="33"/>
  <c r="G115" i="33"/>
  <c r="G114" i="33"/>
  <c r="G113" i="33"/>
  <c r="G112" i="33"/>
  <c r="G111" i="33"/>
  <c r="G110" i="33"/>
  <c r="G109" i="33"/>
  <c r="G108" i="33"/>
  <c r="G107" i="33"/>
  <c r="D106" i="33"/>
  <c r="D105" i="33"/>
  <c r="D63" i="33"/>
  <c r="D49" i="33"/>
  <c r="D46" i="33"/>
  <c r="D37" i="33"/>
  <c r="D35" i="33"/>
  <c r="D33" i="33"/>
  <c r="D31" i="33"/>
  <c r="D29" i="33"/>
  <c r="D27" i="33"/>
  <c r="D26" i="33"/>
  <c r="D25" i="33"/>
  <c r="D24" i="33"/>
  <c r="D22" i="33"/>
  <c r="D21" i="33"/>
  <c r="D18" i="33"/>
  <c r="D17" i="33"/>
  <c r="D16" i="33"/>
  <c r="D14" i="33"/>
  <c r="D13" i="33"/>
  <c r="D11" i="33"/>
  <c r="D10" i="33"/>
  <c r="D5" i="33"/>
  <c r="B117" i="10"/>
  <c r="B105" i="10"/>
  <c r="D82" i="10"/>
  <c r="B82" i="10"/>
  <c r="C55" i="10"/>
  <c r="C54" i="10"/>
  <c r="C53" i="10"/>
  <c r="B50" i="10"/>
  <c r="B49" i="10"/>
  <c r="B47" i="10"/>
  <c r="B42" i="10"/>
  <c r="B35" i="10"/>
  <c r="B33" i="10"/>
  <c r="B32" i="10"/>
  <c r="B31" i="10"/>
  <c r="B30" i="10"/>
  <c r="C29" i="10"/>
  <c r="C28" i="10"/>
  <c r="B27" i="10"/>
  <c r="B26" i="10"/>
  <c r="B25" i="10"/>
  <c r="B23" i="10"/>
  <c r="B22" i="10"/>
  <c r="B21" i="10"/>
  <c r="B20" i="10"/>
  <c r="B19" i="10"/>
  <c r="B18" i="10"/>
  <c r="B16" i="10"/>
  <c r="B15" i="10"/>
  <c r="B14" i="10"/>
  <c r="B13" i="10"/>
  <c r="B12" i="10"/>
  <c r="B11" i="10"/>
  <c r="B10" i="10"/>
  <c r="B9" i="10"/>
  <c r="B8" i="10"/>
  <c r="B7" i="10"/>
  <c r="B6" i="10"/>
  <c r="B5" i="10"/>
  <c r="B4" i="10"/>
  <c r="B45" i="9"/>
  <c r="B43" i="9"/>
  <c r="B41" i="9"/>
  <c r="B39" i="9"/>
  <c r="B31" i="9"/>
  <c r="B29" i="9"/>
  <c r="B27" i="9"/>
  <c r="B19" i="9"/>
  <c r="B18" i="9"/>
  <c r="B15" i="9"/>
  <c r="B3" i="9"/>
  <c r="D60" i="34" l="1"/>
  <c r="D52" i="34" l="1"/>
  <c r="D53" i="34"/>
  <c r="D54" i="34"/>
  <c r="D55" i="34"/>
  <c r="D56" i="34"/>
  <c r="D57" i="34"/>
  <c r="D58" i="34"/>
  <c r="D59" i="34"/>
  <c r="D51" i="34"/>
  <c r="D61" i="34"/>
  <c r="D50" i="34"/>
  <c r="C50" i="34"/>
  <c r="C8" i="35"/>
  <c r="M7" i="33" l="1"/>
  <c r="K113" i="35"/>
  <c r="K16" i="35" s="1"/>
  <c r="J85" i="35"/>
  <c r="K81" i="35"/>
  <c r="K15" i="35" s="1"/>
  <c r="K13" i="35"/>
  <c r="K75" i="34"/>
  <c r="J75" i="34"/>
  <c r="G75" i="34"/>
  <c r="I75" i="34" s="1"/>
  <c r="E75" i="34"/>
  <c r="E34" i="34"/>
  <c r="E33" i="34"/>
  <c r="E32" i="34"/>
  <c r="K14" i="35" l="1"/>
  <c r="K12" i="35" s="1"/>
  <c r="M17" i="39" l="1"/>
  <c r="M18" i="39" s="1"/>
  <c r="D656" i="17"/>
  <c r="D655" i="17"/>
  <c r="D654" i="17"/>
  <c r="D653" i="17"/>
  <c r="G73" i="34"/>
  <c r="G74" i="34"/>
  <c r="E73" i="34"/>
  <c r="E72" i="34"/>
  <c r="L39" i="39"/>
  <c r="M19" i="39" s="1"/>
  <c r="G45" i="9" s="1"/>
  <c r="M739" i="39" l="1"/>
  <c r="N739" i="39" s="1"/>
  <c r="M740" i="39"/>
  <c r="N740" i="39" s="1"/>
  <c r="M741" i="39"/>
  <c r="N741" i="39" s="1"/>
  <c r="M742" i="39"/>
  <c r="N742" i="39" s="1"/>
  <c r="M631" i="39"/>
  <c r="N631" i="39" s="1"/>
  <c r="M637" i="39"/>
  <c r="N637" i="39" s="1"/>
  <c r="M642" i="39"/>
  <c r="N642" i="39" s="1"/>
  <c r="M647" i="39"/>
  <c r="N647" i="39" s="1"/>
  <c r="M656" i="39"/>
  <c r="N656" i="39" s="1"/>
  <c r="M661" i="39"/>
  <c r="N661" i="39" s="1"/>
  <c r="M667" i="39"/>
  <c r="N667" i="39" s="1"/>
  <c r="M672" i="39"/>
  <c r="N672" i="39" s="1"/>
  <c r="M676" i="39"/>
  <c r="N676" i="39" s="1"/>
  <c r="M685" i="39"/>
  <c r="N685" i="39" s="1"/>
  <c r="M690" i="39"/>
  <c r="N690" i="39" s="1"/>
  <c r="M696" i="39"/>
  <c r="N696" i="39" s="1"/>
  <c r="M706" i="39"/>
  <c r="N706" i="39" s="1"/>
  <c r="M712" i="39"/>
  <c r="N712" i="39" s="1"/>
  <c r="M716" i="39"/>
  <c r="N716" i="39" s="1"/>
  <c r="M729" i="39"/>
  <c r="N729" i="39" s="1"/>
  <c r="M732" i="39"/>
  <c r="N732" i="39" s="1"/>
  <c r="M632" i="39"/>
  <c r="N632" i="39" s="1"/>
  <c r="M662" i="39"/>
  <c r="N662" i="39" s="1"/>
  <c r="M677" i="39"/>
  <c r="N677" i="39" s="1"/>
  <c r="M691" i="39"/>
  <c r="N691" i="39" s="1"/>
  <c r="M701" i="39"/>
  <c r="N701" i="39" s="1"/>
  <c r="M707" i="39"/>
  <c r="N707" i="39" s="1"/>
  <c r="M713" i="39"/>
  <c r="N713" i="39" s="1"/>
  <c r="M717" i="39"/>
  <c r="N717" i="39" s="1"/>
  <c r="M730" i="39"/>
  <c r="N730" i="39" s="1"/>
  <c r="M734" i="39"/>
  <c r="N734" i="39" s="1"/>
  <c r="M640" i="39"/>
  <c r="N640" i="39" s="1"/>
  <c r="M698" i="39"/>
  <c r="N698" i="39" s="1"/>
  <c r="M650" i="39"/>
  <c r="N650" i="39" s="1"/>
  <c r="M675" i="39"/>
  <c r="N675" i="39" s="1"/>
  <c r="M689" i="39"/>
  <c r="N689" i="39" s="1"/>
  <c r="M711" i="39"/>
  <c r="N711" i="39" s="1"/>
  <c r="M633" i="39"/>
  <c r="N633" i="39" s="1"/>
  <c r="M638" i="39"/>
  <c r="N638" i="39" s="1"/>
  <c r="M643" i="39"/>
  <c r="N643" i="39" s="1"/>
  <c r="M648" i="39"/>
  <c r="N648" i="39" s="1"/>
  <c r="M652" i="39"/>
  <c r="N652" i="39" s="1"/>
  <c r="M657" i="39"/>
  <c r="N657" i="39" s="1"/>
  <c r="M663" i="39"/>
  <c r="N663" i="39" s="1"/>
  <c r="M668" i="39"/>
  <c r="N668" i="39" s="1"/>
  <c r="M673" i="39"/>
  <c r="N673" i="39" s="1"/>
  <c r="M678" i="39"/>
  <c r="N678" i="39" s="1"/>
  <c r="M681" i="39"/>
  <c r="N681" i="39" s="1"/>
  <c r="M686" i="39"/>
  <c r="N686" i="39" s="1"/>
  <c r="M692" i="39"/>
  <c r="N692" i="39" s="1"/>
  <c r="M697" i="39"/>
  <c r="N697" i="39" s="1"/>
  <c r="M702" i="39"/>
  <c r="N702" i="39" s="1"/>
  <c r="M714" i="39"/>
  <c r="N714" i="39" s="1"/>
  <c r="M731" i="39"/>
  <c r="N731" i="39" s="1"/>
  <c r="M735" i="39"/>
  <c r="N735" i="39" s="1"/>
  <c r="M726" i="39"/>
  <c r="N726" i="39" s="1"/>
  <c r="M736" i="39"/>
  <c r="N736" i="39" s="1"/>
  <c r="M654" i="39"/>
  <c r="N654" i="39" s="1"/>
  <c r="M683" i="39"/>
  <c r="N683" i="39" s="1"/>
  <c r="M727" i="39"/>
  <c r="N727" i="39" s="1"/>
  <c r="M737" i="39"/>
  <c r="N737" i="39" s="1"/>
  <c r="M641" i="39"/>
  <c r="N641" i="39" s="1"/>
  <c r="M660" i="39"/>
  <c r="N660" i="39" s="1"/>
  <c r="M680" i="39"/>
  <c r="N680" i="39" s="1"/>
  <c r="M699" i="39"/>
  <c r="N699" i="39" s="1"/>
  <c r="M719" i="39"/>
  <c r="N719" i="39" s="1"/>
  <c r="M644" i="39"/>
  <c r="N644" i="39" s="1"/>
  <c r="M658" i="39"/>
  <c r="N658" i="39" s="1"/>
  <c r="M687" i="39"/>
  <c r="N687" i="39" s="1"/>
  <c r="M703" i="39"/>
  <c r="N703" i="39" s="1"/>
  <c r="M708" i="39"/>
  <c r="N708" i="39" s="1"/>
  <c r="M721" i="39"/>
  <c r="N721" i="39" s="1"/>
  <c r="M725" i="39"/>
  <c r="N725" i="39" s="1"/>
  <c r="M733" i="39"/>
  <c r="N733" i="39" s="1"/>
  <c r="M655" i="39"/>
  <c r="N655" i="39" s="1"/>
  <c r="M684" i="39"/>
  <c r="N684" i="39" s="1"/>
  <c r="M704" i="39"/>
  <c r="N704" i="39" s="1"/>
  <c r="M728" i="39"/>
  <c r="N728" i="39" s="1"/>
  <c r="M634" i="39"/>
  <c r="N634" i="39" s="1"/>
  <c r="M639" i="39"/>
  <c r="N639" i="39" s="1"/>
  <c r="M645" i="39"/>
  <c r="N645" i="39" s="1"/>
  <c r="M649" i="39"/>
  <c r="N649" i="39" s="1"/>
  <c r="M653" i="39"/>
  <c r="N653" i="39" s="1"/>
  <c r="M659" i="39"/>
  <c r="N659" i="39" s="1"/>
  <c r="M664" i="39"/>
  <c r="N664" i="39" s="1"/>
  <c r="M669" i="39"/>
  <c r="N669" i="39" s="1"/>
  <c r="M674" i="39"/>
  <c r="N674" i="39" s="1"/>
  <c r="M679" i="39"/>
  <c r="N679" i="39" s="1"/>
  <c r="M682" i="39"/>
  <c r="N682" i="39" s="1"/>
  <c r="M688" i="39"/>
  <c r="N688" i="39" s="1"/>
  <c r="M693" i="39"/>
  <c r="N693" i="39" s="1"/>
  <c r="M709" i="39"/>
  <c r="N709" i="39" s="1"/>
  <c r="M722" i="39"/>
  <c r="N722" i="39" s="1"/>
  <c r="M670" i="39"/>
  <c r="N670" i="39" s="1"/>
  <c r="M710" i="39"/>
  <c r="N710" i="39" s="1"/>
  <c r="M718" i="39"/>
  <c r="N718" i="39" s="1"/>
  <c r="M646" i="39"/>
  <c r="N646" i="39" s="1"/>
  <c r="M671" i="39"/>
  <c r="N671" i="39" s="1"/>
  <c r="M694" i="39"/>
  <c r="N694" i="39" s="1"/>
  <c r="M715" i="39"/>
  <c r="N715" i="39" s="1"/>
  <c r="M738" i="39"/>
  <c r="N738" i="39" s="1"/>
  <c r="M665" i="39"/>
  <c r="N665" i="39" s="1"/>
  <c r="M723" i="39"/>
  <c r="N723" i="39" s="1"/>
  <c r="M635" i="39"/>
  <c r="N635" i="39" s="1"/>
  <c r="M636" i="39"/>
  <c r="N636" i="39" s="1"/>
  <c r="M651" i="39"/>
  <c r="N651" i="39" s="1"/>
  <c r="M666" i="39"/>
  <c r="N666" i="39" s="1"/>
  <c r="M695" i="39"/>
  <c r="N695" i="39" s="1"/>
  <c r="M700" i="39"/>
  <c r="N700" i="39" s="1"/>
  <c r="M705" i="39"/>
  <c r="N705" i="39" s="1"/>
  <c r="M720" i="39"/>
  <c r="N720" i="39" s="1"/>
  <c r="M724" i="39"/>
  <c r="N724" i="39" s="1"/>
  <c r="M290" i="39"/>
  <c r="N290" i="39" s="1"/>
  <c r="M630" i="39"/>
  <c r="N630" i="39" s="1"/>
  <c r="M612" i="39"/>
  <c r="N612" i="39" s="1"/>
  <c r="M613" i="39"/>
  <c r="N613" i="39" s="1"/>
  <c r="M619" i="39"/>
  <c r="N619" i="39" s="1"/>
  <c r="M624" i="39"/>
  <c r="N624" i="39" s="1"/>
  <c r="M614" i="39"/>
  <c r="N614" i="39" s="1"/>
  <c r="M625" i="39"/>
  <c r="N625" i="39" s="1"/>
  <c r="M620" i="39"/>
  <c r="N620" i="39" s="1"/>
  <c r="M626" i="39"/>
  <c r="N626" i="39" s="1"/>
  <c r="M615" i="39"/>
  <c r="N615" i="39" s="1"/>
  <c r="M621" i="39"/>
  <c r="N621" i="39" s="1"/>
  <c r="M616" i="39"/>
  <c r="N616" i="39" s="1"/>
  <c r="M622" i="39"/>
  <c r="N622" i="39" s="1"/>
  <c r="M627" i="39"/>
  <c r="N627" i="39" s="1"/>
  <c r="M617" i="39"/>
  <c r="N617" i="39" s="1"/>
  <c r="M618" i="39"/>
  <c r="N618" i="39" s="1"/>
  <c r="M623" i="39"/>
  <c r="N623" i="39" s="1"/>
  <c r="M628" i="39"/>
  <c r="N628" i="39" s="1"/>
  <c r="M629" i="39"/>
  <c r="N629" i="39" s="1"/>
  <c r="M318" i="39"/>
  <c r="N318" i="39" s="1"/>
  <c r="M321" i="39"/>
  <c r="N321" i="39" s="1"/>
  <c r="M324" i="39"/>
  <c r="N324" i="39" s="1"/>
  <c r="M337" i="39"/>
  <c r="N337" i="39" s="1"/>
  <c r="M347" i="39"/>
  <c r="N347" i="39" s="1"/>
  <c r="M352" i="39"/>
  <c r="N352" i="39" s="1"/>
  <c r="M356" i="39"/>
  <c r="N356" i="39" s="1"/>
  <c r="M360" i="39"/>
  <c r="N360" i="39" s="1"/>
  <c r="M365" i="39"/>
  <c r="N365" i="39" s="1"/>
  <c r="M369" i="39"/>
  <c r="N369" i="39" s="1"/>
  <c r="M374" i="39"/>
  <c r="N374" i="39" s="1"/>
  <c r="M378" i="39"/>
  <c r="N378" i="39" s="1"/>
  <c r="M384" i="39"/>
  <c r="N384" i="39" s="1"/>
  <c r="M388" i="39"/>
  <c r="N388" i="39" s="1"/>
  <c r="M393" i="39"/>
  <c r="N393" i="39" s="1"/>
  <c r="M399" i="39"/>
  <c r="N399" i="39" s="1"/>
  <c r="M404" i="39"/>
  <c r="N404" i="39" s="1"/>
  <c r="M409" i="39"/>
  <c r="N409" i="39" s="1"/>
  <c r="M415" i="39"/>
  <c r="N415" i="39" s="1"/>
  <c r="M422" i="39"/>
  <c r="N422" i="39" s="1"/>
  <c r="M428" i="39"/>
  <c r="N428" i="39" s="1"/>
  <c r="M432" i="39"/>
  <c r="N432" i="39" s="1"/>
  <c r="M437" i="39"/>
  <c r="N437" i="39" s="1"/>
  <c r="M441" i="39"/>
  <c r="N441" i="39" s="1"/>
  <c r="M445" i="39"/>
  <c r="N445" i="39" s="1"/>
  <c r="M450" i="39"/>
  <c r="N450" i="39" s="1"/>
  <c r="M455" i="39"/>
  <c r="N455" i="39" s="1"/>
  <c r="M460" i="39"/>
  <c r="N460" i="39" s="1"/>
  <c r="M465" i="39"/>
  <c r="N465" i="39" s="1"/>
  <c r="M471" i="39"/>
  <c r="N471" i="39" s="1"/>
  <c r="M476" i="39"/>
  <c r="N476" i="39" s="1"/>
  <c r="M481" i="39"/>
  <c r="N481" i="39" s="1"/>
  <c r="M487" i="39"/>
  <c r="N487" i="39" s="1"/>
  <c r="M492" i="39"/>
  <c r="N492" i="39" s="1"/>
  <c r="M497" i="39"/>
  <c r="N497" i="39" s="1"/>
  <c r="M502" i="39"/>
  <c r="N502" i="39" s="1"/>
  <c r="M313" i="39"/>
  <c r="N313" i="39" s="1"/>
  <c r="M325" i="39"/>
  <c r="N325" i="39" s="1"/>
  <c r="M338" i="39"/>
  <c r="N338" i="39" s="1"/>
  <c r="M366" i="39"/>
  <c r="N366" i="39" s="1"/>
  <c r="M379" i="39"/>
  <c r="N379" i="39" s="1"/>
  <c r="M394" i="39"/>
  <c r="N394" i="39" s="1"/>
  <c r="M410" i="39"/>
  <c r="N410" i="39" s="1"/>
  <c r="M423" i="39"/>
  <c r="N423" i="39" s="1"/>
  <c r="M438" i="39"/>
  <c r="N438" i="39" s="1"/>
  <c r="M451" i="39"/>
  <c r="N451" i="39" s="1"/>
  <c r="M466" i="39"/>
  <c r="N466" i="39" s="1"/>
  <c r="M482" i="39"/>
  <c r="N482" i="39" s="1"/>
  <c r="M511" i="39"/>
  <c r="N511" i="39" s="1"/>
  <c r="M527" i="39"/>
  <c r="N527" i="39" s="1"/>
  <c r="M541" i="39"/>
  <c r="N541" i="39" s="1"/>
  <c r="M556" i="39"/>
  <c r="N556" i="39" s="1"/>
  <c r="M572" i="39"/>
  <c r="N572" i="39" s="1"/>
  <c r="M588" i="39"/>
  <c r="N588" i="39" s="1"/>
  <c r="M604" i="39"/>
  <c r="N604" i="39" s="1"/>
  <c r="M467" i="39"/>
  <c r="N467" i="39" s="1"/>
  <c r="M483" i="39"/>
  <c r="N483" i="39" s="1"/>
  <c r="M493" i="39"/>
  <c r="N493" i="39" s="1"/>
  <c r="M503" i="39"/>
  <c r="N503" i="39" s="1"/>
  <c r="M512" i="39"/>
  <c r="N512" i="39" s="1"/>
  <c r="M522" i="39"/>
  <c r="N522" i="39" s="1"/>
  <c r="M532" i="39"/>
  <c r="N532" i="39" s="1"/>
  <c r="M542" i="39"/>
  <c r="N542" i="39" s="1"/>
  <c r="M562" i="39"/>
  <c r="N562" i="39" s="1"/>
  <c r="M573" i="39"/>
  <c r="N573" i="39" s="1"/>
  <c r="M583" i="39"/>
  <c r="N583" i="39" s="1"/>
  <c r="M594" i="39"/>
  <c r="N594" i="39" s="1"/>
  <c r="M569" i="39"/>
  <c r="N569" i="39" s="1"/>
  <c r="M590" i="39"/>
  <c r="N590" i="39" s="1"/>
  <c r="M605" i="39"/>
  <c r="N605" i="39" s="1"/>
  <c r="M314" i="39"/>
  <c r="N314" i="39" s="1"/>
  <c r="M326" i="39"/>
  <c r="N326" i="39" s="1"/>
  <c r="M329" i="39"/>
  <c r="N329" i="39" s="1"/>
  <c r="M333" i="39"/>
  <c r="N333" i="39" s="1"/>
  <c r="M339" i="39"/>
  <c r="N339" i="39" s="1"/>
  <c r="M343" i="39"/>
  <c r="N343" i="39" s="1"/>
  <c r="M348" i="39"/>
  <c r="N348" i="39" s="1"/>
  <c r="M353" i="39"/>
  <c r="N353" i="39" s="1"/>
  <c r="M361" i="39"/>
  <c r="N361" i="39" s="1"/>
  <c r="M370" i="39"/>
  <c r="N370" i="39" s="1"/>
  <c r="M375" i="39"/>
  <c r="N375" i="39" s="1"/>
  <c r="M380" i="39"/>
  <c r="N380" i="39" s="1"/>
  <c r="M385" i="39"/>
  <c r="N385" i="39" s="1"/>
  <c r="M389" i="39"/>
  <c r="N389" i="39" s="1"/>
  <c r="M395" i="39"/>
  <c r="N395" i="39" s="1"/>
  <c r="M400" i="39"/>
  <c r="N400" i="39" s="1"/>
  <c r="M405" i="39"/>
  <c r="N405" i="39" s="1"/>
  <c r="M411" i="39"/>
  <c r="N411" i="39" s="1"/>
  <c r="M416" i="39"/>
  <c r="N416" i="39" s="1"/>
  <c r="M418" i="39"/>
  <c r="N418" i="39" s="1"/>
  <c r="M424" i="39"/>
  <c r="N424" i="39" s="1"/>
  <c r="M429" i="39"/>
  <c r="N429" i="39" s="1"/>
  <c r="M433" i="39"/>
  <c r="N433" i="39" s="1"/>
  <c r="M439" i="39"/>
  <c r="N439" i="39" s="1"/>
  <c r="M442" i="39"/>
  <c r="N442" i="39" s="1"/>
  <c r="M446" i="39"/>
  <c r="N446" i="39" s="1"/>
  <c r="M456" i="39"/>
  <c r="N456" i="39" s="1"/>
  <c r="M461" i="39"/>
  <c r="N461" i="39" s="1"/>
  <c r="M472" i="39"/>
  <c r="N472" i="39" s="1"/>
  <c r="M477" i="39"/>
  <c r="N477" i="39" s="1"/>
  <c r="M488" i="39"/>
  <c r="N488" i="39" s="1"/>
  <c r="M498" i="39"/>
  <c r="N498" i="39" s="1"/>
  <c r="M507" i="39"/>
  <c r="N507" i="39" s="1"/>
  <c r="M517" i="39"/>
  <c r="N517" i="39" s="1"/>
  <c r="M528" i="39"/>
  <c r="N528" i="39" s="1"/>
  <c r="M537" i="39"/>
  <c r="N537" i="39" s="1"/>
  <c r="M547" i="39"/>
  <c r="N547" i="39" s="1"/>
  <c r="M557" i="39"/>
  <c r="N557" i="39" s="1"/>
  <c r="M567" i="39"/>
  <c r="N567" i="39" s="1"/>
  <c r="M578" i="39"/>
  <c r="N578" i="39" s="1"/>
  <c r="M589" i="39"/>
  <c r="N589" i="39" s="1"/>
  <c r="M599" i="39"/>
  <c r="N599" i="39" s="1"/>
  <c r="M609" i="39"/>
  <c r="N609" i="39" s="1"/>
  <c r="M574" i="39"/>
  <c r="N574" i="39" s="1"/>
  <c r="M601" i="39"/>
  <c r="N601" i="39" s="1"/>
  <c r="M334" i="39"/>
  <c r="N334" i="39" s="1"/>
  <c r="M349" i="39"/>
  <c r="N349" i="39" s="1"/>
  <c r="M362" i="39"/>
  <c r="N362" i="39" s="1"/>
  <c r="M390" i="39"/>
  <c r="N390" i="39" s="1"/>
  <c r="M406" i="39"/>
  <c r="N406" i="39" s="1"/>
  <c r="M419" i="39"/>
  <c r="N419" i="39" s="1"/>
  <c r="M434" i="39"/>
  <c r="N434" i="39" s="1"/>
  <c r="M447" i="39"/>
  <c r="N447" i="39" s="1"/>
  <c r="M462" i="39"/>
  <c r="N462" i="39" s="1"/>
  <c r="M478" i="39"/>
  <c r="N478" i="39" s="1"/>
  <c r="M494" i="39"/>
  <c r="N494" i="39" s="1"/>
  <c r="M508" i="39"/>
  <c r="N508" i="39" s="1"/>
  <c r="M523" i="39"/>
  <c r="N523" i="39" s="1"/>
  <c r="M552" i="39"/>
  <c r="N552" i="39" s="1"/>
  <c r="M568" i="39"/>
  <c r="N568" i="39" s="1"/>
  <c r="M584" i="39"/>
  <c r="N584" i="39" s="1"/>
  <c r="M600" i="39"/>
  <c r="N600" i="39" s="1"/>
  <c r="M407" i="39"/>
  <c r="N407" i="39" s="1"/>
  <c r="M425" i="39"/>
  <c r="N425" i="39" s="1"/>
  <c r="M435" i="39"/>
  <c r="N435" i="39" s="1"/>
  <c r="M443" i="39"/>
  <c r="N443" i="39" s="1"/>
  <c r="M452" i="39"/>
  <c r="N452" i="39" s="1"/>
  <c r="M463" i="39"/>
  <c r="N463" i="39" s="1"/>
  <c r="M473" i="39"/>
  <c r="N473" i="39" s="1"/>
  <c r="M484" i="39"/>
  <c r="N484" i="39" s="1"/>
  <c r="M495" i="39"/>
  <c r="N495" i="39" s="1"/>
  <c r="M504" i="39"/>
  <c r="N504" i="39" s="1"/>
  <c r="M513" i="39"/>
  <c r="N513" i="39" s="1"/>
  <c r="M524" i="39"/>
  <c r="N524" i="39" s="1"/>
  <c r="M533" i="39"/>
  <c r="N533" i="39" s="1"/>
  <c r="M543" i="39"/>
  <c r="N543" i="39" s="1"/>
  <c r="M553" i="39"/>
  <c r="N553" i="39" s="1"/>
  <c r="M563" i="39"/>
  <c r="N563" i="39" s="1"/>
  <c r="M585" i="39"/>
  <c r="N585" i="39" s="1"/>
  <c r="M595" i="39"/>
  <c r="N595" i="39" s="1"/>
  <c r="M610" i="39"/>
  <c r="N610" i="39" s="1"/>
  <c r="M315" i="39"/>
  <c r="N315" i="39" s="1"/>
  <c r="M319" i="39"/>
  <c r="N319" i="39" s="1"/>
  <c r="M322" i="39"/>
  <c r="N322" i="39" s="1"/>
  <c r="M330" i="39"/>
  <c r="N330" i="39" s="1"/>
  <c r="M335" i="39"/>
  <c r="N335" i="39" s="1"/>
  <c r="M340" i="39"/>
  <c r="N340" i="39" s="1"/>
  <c r="M344" i="39"/>
  <c r="N344" i="39" s="1"/>
  <c r="M350" i="39"/>
  <c r="N350" i="39" s="1"/>
  <c r="M354" i="39"/>
  <c r="N354" i="39" s="1"/>
  <c r="M357" i="39"/>
  <c r="N357" i="39" s="1"/>
  <c r="M363" i="39"/>
  <c r="N363" i="39" s="1"/>
  <c r="M371" i="39"/>
  <c r="N371" i="39" s="1"/>
  <c r="M376" i="39"/>
  <c r="N376" i="39" s="1"/>
  <c r="M381" i="39"/>
  <c r="N381" i="39" s="1"/>
  <c r="M386" i="39"/>
  <c r="N386" i="39" s="1"/>
  <c r="M391" i="39"/>
  <c r="N391" i="39" s="1"/>
  <c r="M396" i="39"/>
  <c r="N396" i="39" s="1"/>
  <c r="M401" i="39"/>
  <c r="N401" i="39" s="1"/>
  <c r="M412" i="39"/>
  <c r="N412" i="39" s="1"/>
  <c r="M417" i="39"/>
  <c r="N417" i="39" s="1"/>
  <c r="M420" i="39"/>
  <c r="N420" i="39" s="1"/>
  <c r="M430" i="39"/>
  <c r="N430" i="39" s="1"/>
  <c r="M448" i="39"/>
  <c r="N448" i="39" s="1"/>
  <c r="M457" i="39"/>
  <c r="N457" i="39" s="1"/>
  <c r="M468" i="39"/>
  <c r="N468" i="39" s="1"/>
  <c r="M479" i="39"/>
  <c r="N479" i="39" s="1"/>
  <c r="M489" i="39"/>
  <c r="N489" i="39" s="1"/>
  <c r="M499" i="39"/>
  <c r="N499" i="39" s="1"/>
  <c r="M509" i="39"/>
  <c r="N509" i="39" s="1"/>
  <c r="M518" i="39"/>
  <c r="N518" i="39" s="1"/>
  <c r="M529" i="39"/>
  <c r="N529" i="39" s="1"/>
  <c r="M538" i="39"/>
  <c r="N538" i="39" s="1"/>
  <c r="M548" i="39"/>
  <c r="N548" i="39" s="1"/>
  <c r="M558" i="39"/>
  <c r="N558" i="39" s="1"/>
  <c r="M579" i="39"/>
  <c r="N579" i="39" s="1"/>
  <c r="M320" i="39"/>
  <c r="N320" i="39" s="1"/>
  <c r="M331" i="39"/>
  <c r="N331" i="39" s="1"/>
  <c r="M345" i="39"/>
  <c r="N345" i="39" s="1"/>
  <c r="M358" i="39"/>
  <c r="N358" i="39" s="1"/>
  <c r="M372" i="39"/>
  <c r="N372" i="39" s="1"/>
  <c r="M387" i="39"/>
  <c r="N387" i="39" s="1"/>
  <c r="M402" i="39"/>
  <c r="N402" i="39" s="1"/>
  <c r="M431" i="39"/>
  <c r="N431" i="39" s="1"/>
  <c r="M458" i="39"/>
  <c r="N458" i="39" s="1"/>
  <c r="M474" i="39"/>
  <c r="N474" i="39" s="1"/>
  <c r="M490" i="39"/>
  <c r="N490" i="39" s="1"/>
  <c r="M519" i="39"/>
  <c r="N519" i="39" s="1"/>
  <c r="M534" i="39"/>
  <c r="N534" i="39" s="1"/>
  <c r="M549" i="39"/>
  <c r="N549" i="39" s="1"/>
  <c r="M564" i="39"/>
  <c r="N564" i="39" s="1"/>
  <c r="M580" i="39"/>
  <c r="N580" i="39" s="1"/>
  <c r="M596" i="39"/>
  <c r="N596" i="39" s="1"/>
  <c r="M611" i="39"/>
  <c r="N611" i="39" s="1"/>
  <c r="M485" i="39"/>
  <c r="N485" i="39" s="1"/>
  <c r="M500" i="39"/>
  <c r="N500" i="39" s="1"/>
  <c r="M520" i="39"/>
  <c r="N520" i="39" s="1"/>
  <c r="M530" i="39"/>
  <c r="N530" i="39" s="1"/>
  <c r="M539" i="39"/>
  <c r="N539" i="39" s="1"/>
  <c r="M550" i="39"/>
  <c r="N550" i="39" s="1"/>
  <c r="M559" i="39"/>
  <c r="N559" i="39" s="1"/>
  <c r="M570" i="39"/>
  <c r="N570" i="39" s="1"/>
  <c r="M581" i="39"/>
  <c r="N581" i="39" s="1"/>
  <c r="M591" i="39"/>
  <c r="N591" i="39" s="1"/>
  <c r="M602" i="39"/>
  <c r="N602" i="39" s="1"/>
  <c r="M328" i="39"/>
  <c r="N328" i="39" s="1"/>
  <c r="M355" i="39"/>
  <c r="N355" i="39" s="1"/>
  <c r="M383" i="39"/>
  <c r="N383" i="39" s="1"/>
  <c r="M316" i="39"/>
  <c r="N316" i="39" s="1"/>
  <c r="M323" i="39"/>
  <c r="N323" i="39" s="1"/>
  <c r="M327" i="39"/>
  <c r="N327" i="39" s="1"/>
  <c r="M332" i="39"/>
  <c r="N332" i="39" s="1"/>
  <c r="M336" i="39"/>
  <c r="N336" i="39" s="1"/>
  <c r="M341" i="39"/>
  <c r="N341" i="39" s="1"/>
  <c r="M346" i="39"/>
  <c r="N346" i="39" s="1"/>
  <c r="M351" i="39"/>
  <c r="N351" i="39" s="1"/>
  <c r="M359" i="39"/>
  <c r="N359" i="39" s="1"/>
  <c r="M364" i="39"/>
  <c r="N364" i="39" s="1"/>
  <c r="M367" i="39"/>
  <c r="N367" i="39" s="1"/>
  <c r="M373" i="39"/>
  <c r="N373" i="39" s="1"/>
  <c r="M377" i="39"/>
  <c r="N377" i="39" s="1"/>
  <c r="M382" i="39"/>
  <c r="N382" i="39" s="1"/>
  <c r="M392" i="39"/>
  <c r="N392" i="39" s="1"/>
  <c r="M397" i="39"/>
  <c r="N397" i="39" s="1"/>
  <c r="M403" i="39"/>
  <c r="N403" i="39" s="1"/>
  <c r="M408" i="39"/>
  <c r="N408" i="39" s="1"/>
  <c r="M413" i="39"/>
  <c r="N413" i="39" s="1"/>
  <c r="M421" i="39"/>
  <c r="N421" i="39" s="1"/>
  <c r="M426" i="39"/>
  <c r="N426" i="39" s="1"/>
  <c r="M436" i="39"/>
  <c r="N436" i="39" s="1"/>
  <c r="M444" i="39"/>
  <c r="N444" i="39" s="1"/>
  <c r="M449" i="39"/>
  <c r="N449" i="39" s="1"/>
  <c r="M453" i="39"/>
  <c r="N453" i="39" s="1"/>
  <c r="M459" i="39"/>
  <c r="N459" i="39" s="1"/>
  <c r="M464" i="39"/>
  <c r="N464" i="39" s="1"/>
  <c r="M469" i="39"/>
  <c r="N469" i="39" s="1"/>
  <c r="M475" i="39"/>
  <c r="N475" i="39" s="1"/>
  <c r="M480" i="39"/>
  <c r="N480" i="39" s="1"/>
  <c r="M491" i="39"/>
  <c r="N491" i="39" s="1"/>
  <c r="M496" i="39"/>
  <c r="N496" i="39" s="1"/>
  <c r="M505" i="39"/>
  <c r="N505" i="39" s="1"/>
  <c r="M514" i="39"/>
  <c r="N514" i="39" s="1"/>
  <c r="M525" i="39"/>
  <c r="N525" i="39" s="1"/>
  <c r="M535" i="39"/>
  <c r="N535" i="39" s="1"/>
  <c r="M544" i="39"/>
  <c r="N544" i="39" s="1"/>
  <c r="M554" i="39"/>
  <c r="N554" i="39" s="1"/>
  <c r="M565" i="39"/>
  <c r="N565" i="39" s="1"/>
  <c r="M575" i="39"/>
  <c r="N575" i="39" s="1"/>
  <c r="M586" i="39"/>
  <c r="N586" i="39" s="1"/>
  <c r="M597" i="39"/>
  <c r="N597" i="39" s="1"/>
  <c r="M606" i="39"/>
  <c r="N606" i="39" s="1"/>
  <c r="M317" i="39"/>
  <c r="N317" i="39" s="1"/>
  <c r="M342" i="39"/>
  <c r="N342" i="39" s="1"/>
  <c r="M368" i="39"/>
  <c r="N368" i="39" s="1"/>
  <c r="M398" i="39"/>
  <c r="N398" i="39" s="1"/>
  <c r="M414" i="39"/>
  <c r="N414" i="39" s="1"/>
  <c r="M516" i="39"/>
  <c r="N516" i="39" s="1"/>
  <c r="M536" i="39"/>
  <c r="N536" i="39" s="1"/>
  <c r="M555" i="39"/>
  <c r="N555" i="39" s="1"/>
  <c r="M577" i="39"/>
  <c r="N577" i="39" s="1"/>
  <c r="M598" i="39"/>
  <c r="N598" i="39" s="1"/>
  <c r="M501" i="39"/>
  <c r="N501" i="39" s="1"/>
  <c r="M540" i="39"/>
  <c r="N540" i="39" s="1"/>
  <c r="M582" i="39"/>
  <c r="N582" i="39" s="1"/>
  <c r="M608" i="39"/>
  <c r="N608" i="39" s="1"/>
  <c r="M576" i="39"/>
  <c r="N576" i="39" s="1"/>
  <c r="M454" i="39"/>
  <c r="N454" i="39" s="1"/>
  <c r="M560" i="39"/>
  <c r="N560" i="39" s="1"/>
  <c r="M521" i="39"/>
  <c r="N521" i="39" s="1"/>
  <c r="M561" i="39"/>
  <c r="N561" i="39" s="1"/>
  <c r="M603" i="39"/>
  <c r="N603" i="39" s="1"/>
  <c r="M427" i="39"/>
  <c r="N427" i="39" s="1"/>
  <c r="M545" i="39"/>
  <c r="N545" i="39" s="1"/>
  <c r="M607" i="39"/>
  <c r="N607" i="39" s="1"/>
  <c r="M470" i="39"/>
  <c r="N470" i="39" s="1"/>
  <c r="M506" i="39"/>
  <c r="N506" i="39" s="1"/>
  <c r="M526" i="39"/>
  <c r="N526" i="39" s="1"/>
  <c r="M546" i="39"/>
  <c r="N546" i="39" s="1"/>
  <c r="M566" i="39"/>
  <c r="N566" i="39" s="1"/>
  <c r="M587" i="39"/>
  <c r="N587" i="39" s="1"/>
  <c r="M486" i="39"/>
  <c r="N486" i="39" s="1"/>
  <c r="M592" i="39"/>
  <c r="N592" i="39" s="1"/>
  <c r="M440" i="39"/>
  <c r="N440" i="39" s="1"/>
  <c r="M510" i="39"/>
  <c r="N510" i="39" s="1"/>
  <c r="M531" i="39"/>
  <c r="N531" i="39" s="1"/>
  <c r="M551" i="39"/>
  <c r="N551" i="39" s="1"/>
  <c r="M571" i="39"/>
  <c r="N571" i="39" s="1"/>
  <c r="M593" i="39"/>
  <c r="N593" i="39" s="1"/>
  <c r="M515" i="39"/>
  <c r="N515" i="39" s="1"/>
  <c r="M50" i="39"/>
  <c r="N50" i="39" s="1"/>
  <c r="M58" i="39"/>
  <c r="N58" i="39" s="1"/>
  <c r="M83" i="39"/>
  <c r="N83" i="39" s="1"/>
  <c r="M93" i="39"/>
  <c r="N93" i="39" s="1"/>
  <c r="M183" i="39"/>
  <c r="N183" i="39" s="1"/>
  <c r="M195" i="39"/>
  <c r="N195" i="39" s="1"/>
  <c r="M206" i="39"/>
  <c r="N206" i="39" s="1"/>
  <c r="M220" i="39"/>
  <c r="N220" i="39" s="1"/>
  <c r="M250" i="39"/>
  <c r="N250" i="39" s="1"/>
  <c r="M263" i="39"/>
  <c r="N263" i="39" s="1"/>
  <c r="M279" i="39"/>
  <c r="N279" i="39" s="1"/>
  <c r="M205" i="39"/>
  <c r="N205" i="39" s="1"/>
  <c r="M262" i="39"/>
  <c r="N262" i="39" s="1"/>
  <c r="M94" i="39"/>
  <c r="N94" i="39" s="1"/>
  <c r="M73" i="39"/>
  <c r="N73" i="39" s="1"/>
  <c r="M108" i="39"/>
  <c r="N108" i="39" s="1"/>
  <c r="M152" i="39"/>
  <c r="N152" i="39" s="1"/>
  <c r="M184" i="39"/>
  <c r="N184" i="39" s="1"/>
  <c r="M237" i="39"/>
  <c r="N237" i="39" s="1"/>
  <c r="M265" i="39"/>
  <c r="N265" i="39" s="1"/>
  <c r="M283" i="39"/>
  <c r="N283" i="39" s="1"/>
  <c r="M51" i="39"/>
  <c r="N51" i="39" s="1"/>
  <c r="M64" i="39"/>
  <c r="N64" i="39" s="1"/>
  <c r="M75" i="39"/>
  <c r="N75" i="39" s="1"/>
  <c r="M97" i="39"/>
  <c r="N97" i="39" s="1"/>
  <c r="M109" i="39"/>
  <c r="N109" i="39" s="1"/>
  <c r="M142" i="39"/>
  <c r="N142" i="39" s="1"/>
  <c r="M153" i="39"/>
  <c r="N153" i="39" s="1"/>
  <c r="M178" i="39"/>
  <c r="N178" i="39" s="1"/>
  <c r="M186" i="39"/>
  <c r="N186" i="39" s="1"/>
  <c r="M199" i="39"/>
  <c r="N199" i="39" s="1"/>
  <c r="M209" i="39"/>
  <c r="N209" i="39" s="1"/>
  <c r="M224" i="39"/>
  <c r="N224" i="39" s="1"/>
  <c r="M238" i="39"/>
  <c r="N238" i="39" s="1"/>
  <c r="M254" i="39"/>
  <c r="N254" i="39" s="1"/>
  <c r="M267" i="39"/>
  <c r="N267" i="39" s="1"/>
  <c r="M284" i="39"/>
  <c r="N284" i="39" s="1"/>
  <c r="M302" i="39"/>
  <c r="N302" i="39" s="1"/>
  <c r="M137" i="39"/>
  <c r="N137" i="39" s="1"/>
  <c r="M182" i="39"/>
  <c r="N182" i="39" s="1"/>
  <c r="M247" i="39"/>
  <c r="N247" i="39" s="1"/>
  <c r="M84" i="39"/>
  <c r="N84" i="39" s="1"/>
  <c r="M119" i="39"/>
  <c r="N119" i="39" s="1"/>
  <c r="M150" i="39"/>
  <c r="N150" i="39" s="1"/>
  <c r="M174" i="39"/>
  <c r="N174" i="39" s="1"/>
  <c r="M61" i="39"/>
  <c r="N61" i="39" s="1"/>
  <c r="M96" i="39"/>
  <c r="N96" i="39" s="1"/>
  <c r="M141" i="39"/>
  <c r="N141" i="39" s="1"/>
  <c r="M175" i="39"/>
  <c r="N175" i="39" s="1"/>
  <c r="M222" i="39"/>
  <c r="N222" i="39" s="1"/>
  <c r="M252" i="39"/>
  <c r="N252" i="39" s="1"/>
  <c r="M298" i="39"/>
  <c r="N298" i="39" s="1"/>
  <c r="M53" i="39"/>
  <c r="N53" i="39" s="1"/>
  <c r="M65" i="39"/>
  <c r="N65" i="39" s="1"/>
  <c r="M76" i="39"/>
  <c r="N76" i="39" s="1"/>
  <c r="M87" i="39"/>
  <c r="N87" i="39" s="1"/>
  <c r="M111" i="39"/>
  <c r="N111" i="39" s="1"/>
  <c r="M130" i="39"/>
  <c r="N130" i="39" s="1"/>
  <c r="M143" i="39"/>
  <c r="N143" i="39" s="1"/>
  <c r="M156" i="39"/>
  <c r="N156" i="39" s="1"/>
  <c r="M166" i="39"/>
  <c r="N166" i="39" s="1"/>
  <c r="M179" i="39"/>
  <c r="N179" i="39" s="1"/>
  <c r="M187" i="39"/>
  <c r="N187" i="39" s="1"/>
  <c r="M200" i="39"/>
  <c r="N200" i="39" s="1"/>
  <c r="M212" i="39"/>
  <c r="N212" i="39" s="1"/>
  <c r="M225" i="39"/>
  <c r="N225" i="39" s="1"/>
  <c r="M239" i="39"/>
  <c r="N239" i="39" s="1"/>
  <c r="M255" i="39"/>
  <c r="N255" i="39" s="1"/>
  <c r="M268" i="39"/>
  <c r="N268" i="39" s="1"/>
  <c r="M287" i="39"/>
  <c r="N287" i="39" s="1"/>
  <c r="M303" i="39"/>
  <c r="N303" i="39" s="1"/>
  <c r="M117" i="39"/>
  <c r="N117" i="39" s="1"/>
  <c r="M172" i="39"/>
  <c r="N172" i="39" s="1"/>
  <c r="M217" i="39"/>
  <c r="N217" i="39" s="1"/>
  <c r="M60" i="39"/>
  <c r="N60" i="39" s="1"/>
  <c r="M127" i="39"/>
  <c r="N127" i="39" s="1"/>
  <c r="M128" i="39"/>
  <c r="N128" i="39" s="1"/>
  <c r="M164" i="39"/>
  <c r="N164" i="39" s="1"/>
  <c r="M208" i="39"/>
  <c r="N208" i="39" s="1"/>
  <c r="M66" i="39"/>
  <c r="N66" i="39" s="1"/>
  <c r="M79" i="39"/>
  <c r="N79" i="39" s="1"/>
  <c r="M88" i="39"/>
  <c r="N88" i="39" s="1"/>
  <c r="M100" i="39"/>
  <c r="N100" i="39" s="1"/>
  <c r="M112" i="39"/>
  <c r="N112" i="39" s="1"/>
  <c r="M122" i="39"/>
  <c r="N122" i="39" s="1"/>
  <c r="M133" i="39"/>
  <c r="N133" i="39" s="1"/>
  <c r="M145" i="39"/>
  <c r="N145" i="39" s="1"/>
  <c r="M157" i="39"/>
  <c r="N157" i="39" s="1"/>
  <c r="M167" i="39"/>
  <c r="N167" i="39" s="1"/>
  <c r="M190" i="39"/>
  <c r="N190" i="39" s="1"/>
  <c r="M202" i="39"/>
  <c r="N202" i="39" s="1"/>
  <c r="M213" i="39"/>
  <c r="N213" i="39" s="1"/>
  <c r="M228" i="39"/>
  <c r="N228" i="39" s="1"/>
  <c r="M242" i="39"/>
  <c r="N242" i="39" s="1"/>
  <c r="M258" i="39"/>
  <c r="N258" i="39" s="1"/>
  <c r="M271" i="39"/>
  <c r="N271" i="39" s="1"/>
  <c r="M291" i="39"/>
  <c r="N291" i="39" s="1"/>
  <c r="M306" i="39"/>
  <c r="N306" i="39" s="1"/>
  <c r="M104" i="39"/>
  <c r="N104" i="39" s="1"/>
  <c r="M149" i="39"/>
  <c r="N149" i="39" s="1"/>
  <c r="M194" i="39"/>
  <c r="N194" i="39" s="1"/>
  <c r="M233" i="39"/>
  <c r="N233" i="39" s="1"/>
  <c r="M276" i="39"/>
  <c r="N276" i="39" s="1"/>
  <c r="M72" i="39"/>
  <c r="N72" i="39" s="1"/>
  <c r="M107" i="39"/>
  <c r="N107" i="39" s="1"/>
  <c r="M138" i="39"/>
  <c r="N138" i="39" s="1"/>
  <c r="M163" i="39"/>
  <c r="N163" i="39" s="1"/>
  <c r="M86" i="39"/>
  <c r="N86" i="39" s="1"/>
  <c r="M120" i="39"/>
  <c r="N120" i="39" s="1"/>
  <c r="M198" i="39"/>
  <c r="N198" i="39" s="1"/>
  <c r="M56" i="39"/>
  <c r="N56" i="39" s="1"/>
  <c r="M68" i="39"/>
  <c r="N68" i="39" s="1"/>
  <c r="M80" i="39"/>
  <c r="N80" i="39" s="1"/>
  <c r="M89" i="39"/>
  <c r="N89" i="39" s="1"/>
  <c r="M101" i="39"/>
  <c r="N101" i="39" s="1"/>
  <c r="M115" i="39"/>
  <c r="N115" i="39" s="1"/>
  <c r="M124" i="39"/>
  <c r="N124" i="39" s="1"/>
  <c r="M134" i="39"/>
  <c r="N134" i="39" s="1"/>
  <c r="M158" i="39"/>
  <c r="N158" i="39" s="1"/>
  <c r="M170" i="39"/>
  <c r="N170" i="39" s="1"/>
  <c r="M180" i="39"/>
  <c r="N180" i="39" s="1"/>
  <c r="M191" i="39"/>
  <c r="N191" i="39" s="1"/>
  <c r="M203" i="39"/>
  <c r="N203" i="39" s="1"/>
  <c r="M214" i="39"/>
  <c r="N214" i="39" s="1"/>
  <c r="M230" i="39"/>
  <c r="N230" i="39" s="1"/>
  <c r="M244" i="39"/>
  <c r="N244" i="39" s="1"/>
  <c r="M273" i="39"/>
  <c r="N273" i="39" s="1"/>
  <c r="M292" i="39"/>
  <c r="N292" i="39" s="1"/>
  <c r="M309" i="39"/>
  <c r="N309" i="39" s="1"/>
  <c r="M57" i="39"/>
  <c r="N57" i="39" s="1"/>
  <c r="M69" i="39"/>
  <c r="N69" i="39" s="1"/>
  <c r="M81" i="39"/>
  <c r="N81" i="39" s="1"/>
  <c r="M92" i="39"/>
  <c r="N92" i="39" s="1"/>
  <c r="M103" i="39"/>
  <c r="N103" i="39" s="1"/>
  <c r="M116" i="39"/>
  <c r="N116" i="39" s="1"/>
  <c r="M125" i="39"/>
  <c r="N125" i="39" s="1"/>
  <c r="M135" i="39"/>
  <c r="N135" i="39" s="1"/>
  <c r="M148" i="39"/>
  <c r="N148" i="39" s="1"/>
  <c r="M160" i="39"/>
  <c r="N160" i="39" s="1"/>
  <c r="M171" i="39"/>
  <c r="N171" i="39" s="1"/>
  <c r="M192" i="39"/>
  <c r="N192" i="39" s="1"/>
  <c r="M204" i="39"/>
  <c r="N204" i="39" s="1"/>
  <c r="M216" i="39"/>
  <c r="N216" i="39" s="1"/>
  <c r="M232" i="39"/>
  <c r="N232" i="39" s="1"/>
  <c r="M246" i="39"/>
  <c r="N246" i="39" s="1"/>
  <c r="M261" i="39"/>
  <c r="N261" i="39" s="1"/>
  <c r="M275" i="39"/>
  <c r="N275" i="39" s="1"/>
  <c r="M294" i="39"/>
  <c r="N294" i="39" s="1"/>
  <c r="M310" i="39"/>
  <c r="N310" i="39" s="1"/>
  <c r="M54" i="39"/>
  <c r="N54" i="39" s="1"/>
  <c r="M62" i="39"/>
  <c r="N62" i="39" s="1"/>
  <c r="M70" i="39"/>
  <c r="N70" i="39" s="1"/>
  <c r="M77" i="39"/>
  <c r="N77" i="39" s="1"/>
  <c r="M85" i="39"/>
  <c r="N85" i="39" s="1"/>
  <c r="M90" i="39"/>
  <c r="N90" i="39" s="1"/>
  <c r="M98" i="39"/>
  <c r="N98" i="39" s="1"/>
  <c r="M105" i="39"/>
  <c r="N105" i="39" s="1"/>
  <c r="M113" i="39"/>
  <c r="N113" i="39" s="1"/>
  <c r="M131" i="39"/>
  <c r="N131" i="39" s="1"/>
  <c r="M139" i="39"/>
  <c r="N139" i="39" s="1"/>
  <c r="M146" i="39"/>
  <c r="N146" i="39" s="1"/>
  <c r="M154" i="39"/>
  <c r="N154" i="39" s="1"/>
  <c r="M161" i="39"/>
  <c r="N161" i="39" s="1"/>
  <c r="M168" i="39"/>
  <c r="N168" i="39" s="1"/>
  <c r="M176" i="39"/>
  <c r="N176" i="39" s="1"/>
  <c r="M188" i="39"/>
  <c r="N188" i="39" s="1"/>
  <c r="M196" i="39"/>
  <c r="N196" i="39" s="1"/>
  <c r="M210" i="39"/>
  <c r="N210" i="39" s="1"/>
  <c r="M218" i="39"/>
  <c r="N218" i="39" s="1"/>
  <c r="M226" i="39"/>
  <c r="N226" i="39" s="1"/>
  <c r="M234" i="39"/>
  <c r="N234" i="39" s="1"/>
  <c r="M240" i="39"/>
  <c r="N240" i="39" s="1"/>
  <c r="M248" i="39"/>
  <c r="N248" i="39" s="1"/>
  <c r="M256" i="39"/>
  <c r="N256" i="39" s="1"/>
  <c r="M269" i="39"/>
  <c r="N269" i="39" s="1"/>
  <c r="M277" i="39"/>
  <c r="N277" i="39" s="1"/>
  <c r="M285" i="39"/>
  <c r="N285" i="39" s="1"/>
  <c r="M293" i="39"/>
  <c r="N293" i="39" s="1"/>
  <c r="M304" i="39"/>
  <c r="N304" i="39" s="1"/>
  <c r="M311" i="39"/>
  <c r="N311" i="39" s="1"/>
  <c r="M55" i="39"/>
  <c r="N55" i="39" s="1"/>
  <c r="M63" i="39"/>
  <c r="N63" i="39" s="1"/>
  <c r="M71" i="39"/>
  <c r="N71" i="39" s="1"/>
  <c r="M78" i="39"/>
  <c r="N78" i="39" s="1"/>
  <c r="M91" i="39"/>
  <c r="N91" i="39" s="1"/>
  <c r="M99" i="39"/>
  <c r="N99" i="39" s="1"/>
  <c r="M106" i="39"/>
  <c r="N106" i="39" s="1"/>
  <c r="M114" i="39"/>
  <c r="N114" i="39" s="1"/>
  <c r="M121" i="39"/>
  <c r="N121" i="39" s="1"/>
  <c r="M126" i="39"/>
  <c r="N126" i="39" s="1"/>
  <c r="M132" i="39"/>
  <c r="N132" i="39" s="1"/>
  <c r="M140" i="39"/>
  <c r="N140" i="39" s="1"/>
  <c r="M147" i="39"/>
  <c r="N147" i="39" s="1"/>
  <c r="M155" i="39"/>
  <c r="N155" i="39" s="1"/>
  <c r="M162" i="39"/>
  <c r="N162" i="39" s="1"/>
  <c r="M169" i="39"/>
  <c r="N169" i="39" s="1"/>
  <c r="M177" i="39"/>
  <c r="N177" i="39" s="1"/>
  <c r="M181" i="39"/>
  <c r="N181" i="39" s="1"/>
  <c r="M189" i="39"/>
  <c r="N189" i="39" s="1"/>
  <c r="M197" i="39"/>
  <c r="N197" i="39" s="1"/>
  <c r="M211" i="39"/>
  <c r="N211" i="39" s="1"/>
  <c r="M219" i="39"/>
  <c r="N219" i="39" s="1"/>
  <c r="M227" i="39"/>
  <c r="N227" i="39" s="1"/>
  <c r="M235" i="39"/>
  <c r="N235" i="39" s="1"/>
  <c r="M241" i="39"/>
  <c r="N241" i="39" s="1"/>
  <c r="M249" i="39"/>
  <c r="N249" i="39" s="1"/>
  <c r="M257" i="39"/>
  <c r="N257" i="39" s="1"/>
  <c r="M270" i="39"/>
  <c r="N270" i="39" s="1"/>
  <c r="M278" i="39"/>
  <c r="N278" i="39" s="1"/>
  <c r="M286" i="39"/>
  <c r="N286" i="39" s="1"/>
  <c r="M305" i="39"/>
  <c r="N305" i="39" s="1"/>
  <c r="M312" i="39"/>
  <c r="N312" i="39" s="1"/>
  <c r="M221" i="39"/>
  <c r="N221" i="39" s="1"/>
  <c r="M229" i="39"/>
  <c r="N229" i="39" s="1"/>
  <c r="M236" i="39"/>
  <c r="N236" i="39" s="1"/>
  <c r="M243" i="39"/>
  <c r="N243" i="39" s="1"/>
  <c r="M251" i="39"/>
  <c r="N251" i="39" s="1"/>
  <c r="M259" i="39"/>
  <c r="N259" i="39" s="1"/>
  <c r="M264" i="39"/>
  <c r="N264" i="39" s="1"/>
  <c r="M272" i="39"/>
  <c r="N272" i="39" s="1"/>
  <c r="M280" i="39"/>
  <c r="N280" i="39" s="1"/>
  <c r="M288" i="39"/>
  <c r="N288" i="39" s="1"/>
  <c r="M295" i="39"/>
  <c r="N295" i="39" s="1"/>
  <c r="M299" i="39"/>
  <c r="N299" i="39" s="1"/>
  <c r="M307" i="39"/>
  <c r="N307" i="39" s="1"/>
  <c r="M281" i="39"/>
  <c r="N281" i="39" s="1"/>
  <c r="M289" i="39"/>
  <c r="N289" i="39" s="1"/>
  <c r="M296" i="39"/>
  <c r="N296" i="39" s="1"/>
  <c r="M300" i="39"/>
  <c r="N300" i="39" s="1"/>
  <c r="M52" i="39"/>
  <c r="N52" i="39" s="1"/>
  <c r="M59" i="39"/>
  <c r="N59" i="39" s="1"/>
  <c r="M67" i="39"/>
  <c r="N67" i="39" s="1"/>
  <c r="M74" i="39"/>
  <c r="N74" i="39" s="1"/>
  <c r="M82" i="39"/>
  <c r="N82" i="39" s="1"/>
  <c r="M95" i="39"/>
  <c r="N95" i="39" s="1"/>
  <c r="M102" i="39"/>
  <c r="N102" i="39" s="1"/>
  <c r="M110" i="39"/>
  <c r="N110" i="39" s="1"/>
  <c r="M118" i="39"/>
  <c r="N118" i="39" s="1"/>
  <c r="M123" i="39"/>
  <c r="N123" i="39" s="1"/>
  <c r="M129" i="39"/>
  <c r="N129" i="39" s="1"/>
  <c r="M136" i="39"/>
  <c r="N136" i="39" s="1"/>
  <c r="M144" i="39"/>
  <c r="N144" i="39" s="1"/>
  <c r="M151" i="39"/>
  <c r="N151" i="39" s="1"/>
  <c r="M159" i="39"/>
  <c r="N159" i="39" s="1"/>
  <c r="M165" i="39"/>
  <c r="N165" i="39" s="1"/>
  <c r="M173" i="39"/>
  <c r="N173" i="39" s="1"/>
  <c r="M185" i="39"/>
  <c r="N185" i="39" s="1"/>
  <c r="M193" i="39"/>
  <c r="N193" i="39" s="1"/>
  <c r="M201" i="39"/>
  <c r="N201" i="39" s="1"/>
  <c r="M207" i="39"/>
  <c r="N207" i="39" s="1"/>
  <c r="M215" i="39"/>
  <c r="N215" i="39" s="1"/>
  <c r="M223" i="39"/>
  <c r="N223" i="39" s="1"/>
  <c r="M231" i="39"/>
  <c r="N231" i="39" s="1"/>
  <c r="M245" i="39"/>
  <c r="N245" i="39" s="1"/>
  <c r="M253" i="39"/>
  <c r="N253" i="39" s="1"/>
  <c r="M260" i="39"/>
  <c r="N260" i="39" s="1"/>
  <c r="M266" i="39"/>
  <c r="N266" i="39" s="1"/>
  <c r="M274" i="39"/>
  <c r="N274" i="39" s="1"/>
  <c r="M282" i="39"/>
  <c r="N282" i="39" s="1"/>
  <c r="M297" i="39"/>
  <c r="N297" i="39" s="1"/>
  <c r="M301" i="39"/>
  <c r="N301" i="39" s="1"/>
  <c r="M308" i="39"/>
  <c r="N308" i="39" s="1"/>
  <c r="E74" i="34"/>
  <c r="M15" i="39" l="1"/>
  <c r="G41" i="9" s="1"/>
  <c r="H24" i="39" l="1"/>
  <c r="H27" i="39"/>
  <c r="H26" i="39"/>
  <c r="H25" i="39"/>
  <c r="M16" i="39"/>
  <c r="G43" i="9" s="1"/>
  <c r="F27" i="9"/>
  <c r="F29" i="9"/>
  <c r="M37" i="33"/>
  <c r="M33" i="33"/>
  <c r="M31" i="33"/>
  <c r="M29" i="33"/>
  <c r="C17" i="35" l="1"/>
  <c r="B28" i="9"/>
  <c r="B25" i="9"/>
  <c r="A650" i="17"/>
  <c r="A649" i="17"/>
  <c r="A648" i="17"/>
  <c r="A647" i="17"/>
  <c r="A646" i="17"/>
  <c r="A645" i="17"/>
  <c r="A644" i="17"/>
  <c r="A643" i="17"/>
  <c r="A642" i="17"/>
  <c r="A641" i="17"/>
  <c r="A640" i="17"/>
  <c r="A639" i="17"/>
  <c r="A638" i="17"/>
  <c r="A637" i="17"/>
  <c r="A636" i="17"/>
  <c r="A635" i="17"/>
  <c r="A634" i="17"/>
  <c r="A633"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7" i="17"/>
  <c r="A596" i="17"/>
  <c r="A595" i="17"/>
  <c r="A594" i="17"/>
  <c r="A593" i="17"/>
  <c r="A592" i="17"/>
  <c r="A591" i="17"/>
  <c r="A590" i="17"/>
  <c r="A588" i="17"/>
  <c r="A587" i="17"/>
  <c r="A586" i="17"/>
  <c r="A585" i="17"/>
  <c r="A584" i="17"/>
  <c r="A583" i="17"/>
  <c r="A582"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A538" i="17"/>
  <c r="A537" i="17"/>
  <c r="A536" i="17"/>
  <c r="A534" i="17"/>
  <c r="A519" i="17"/>
  <c r="A518" i="17"/>
  <c r="A517" i="17"/>
  <c r="A516" i="17"/>
  <c r="A515" i="17"/>
  <c r="A513" i="17"/>
  <c r="A502" i="17"/>
  <c r="A498" i="17"/>
  <c r="A492" i="17"/>
  <c r="A491" i="17"/>
  <c r="A490" i="17"/>
  <c r="A489" i="17"/>
  <c r="A488" i="17"/>
  <c r="A484" i="17"/>
  <c r="A483" i="17"/>
  <c r="A482" i="17"/>
  <c r="A481" i="17"/>
  <c r="A477" i="17"/>
  <c r="A476" i="17"/>
  <c r="A475" i="17"/>
  <c r="A472" i="17"/>
  <c r="A471" i="17"/>
  <c r="A470" i="17"/>
  <c r="A469" i="17"/>
  <c r="A463" i="17"/>
  <c r="A457" i="17"/>
  <c r="A454" i="17"/>
  <c r="A451" i="17"/>
  <c r="A450" i="17"/>
  <c r="A449" i="17"/>
  <c r="A448" i="17"/>
  <c r="A447" i="17"/>
  <c r="A446" i="17"/>
  <c r="A443" i="17"/>
  <c r="A442" i="17"/>
  <c r="A441" i="17"/>
  <c r="A440" i="17"/>
  <c r="A438" i="17"/>
  <c r="A435" i="17"/>
  <c r="A434" i="17"/>
  <c r="A433" i="17"/>
  <c r="A432" i="17"/>
  <c r="A430" i="17"/>
  <c r="A427" i="17"/>
  <c r="A426" i="17"/>
  <c r="A425" i="17"/>
  <c r="A414" i="17"/>
  <c r="A413" i="17"/>
  <c r="A410" i="17"/>
  <c r="A405" i="17"/>
  <c r="A404" i="17"/>
  <c r="A400" i="17"/>
  <c r="A399" i="17"/>
  <c r="A390" i="17"/>
  <c r="A386" i="17"/>
  <c r="A385" i="17"/>
  <c r="A384" i="17"/>
  <c r="A383" i="17"/>
  <c r="A369" i="17"/>
  <c r="A368" i="17"/>
  <c r="A367" i="17"/>
  <c r="A364" i="17"/>
  <c r="A363" i="17"/>
  <c r="A362" i="17"/>
  <c r="A359" i="17"/>
  <c r="A358" i="17"/>
  <c r="A357" i="17"/>
  <c r="A355" i="17"/>
  <c r="A352" i="17"/>
  <c r="A351" i="17"/>
  <c r="A350" i="17"/>
  <c r="A349" i="17"/>
  <c r="A348" i="17"/>
  <c r="A347" i="17"/>
  <c r="A345" i="17"/>
  <c r="A341" i="17"/>
  <c r="A340" i="17"/>
  <c r="A339" i="17"/>
  <c r="A335" i="17"/>
  <c r="A334" i="17"/>
  <c r="A333" i="17"/>
  <c r="A332" i="17"/>
  <c r="A328" i="17"/>
  <c r="A327" i="17"/>
  <c r="A326" i="17"/>
  <c r="A317" i="17"/>
  <c r="A316" i="17"/>
  <c r="A315" i="17"/>
  <c r="A314" i="17"/>
  <c r="A313" i="17"/>
  <c r="A308" i="17"/>
  <c r="A307" i="17"/>
  <c r="A306" i="17"/>
  <c r="A305" i="17"/>
  <c r="A304" i="17"/>
  <c r="A303" i="17"/>
  <c r="A302" i="17"/>
  <c r="A301" i="17"/>
  <c r="A300" i="17"/>
  <c r="A299" i="17"/>
  <c r="A298" i="17"/>
  <c r="A297" i="17"/>
  <c r="A296" i="17"/>
  <c r="A295" i="17"/>
  <c r="A294" i="17"/>
  <c r="A293" i="17"/>
  <c r="A292" i="17"/>
  <c r="A291" i="17"/>
  <c r="A290" i="17"/>
  <c r="A289" i="17"/>
  <c r="A288" i="17"/>
  <c r="A287" i="17"/>
  <c r="A286" i="17"/>
  <c r="A285" i="17"/>
  <c r="A284" i="17"/>
  <c r="A283" i="17"/>
  <c r="A282" i="17"/>
  <c r="A281"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3" i="17"/>
  <c r="A192" i="17"/>
  <c r="A191" i="17"/>
  <c r="A190" i="17"/>
  <c r="A189" i="17"/>
  <c r="A188" i="17"/>
  <c r="A187"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0" i="17"/>
  <c r="A66" i="17"/>
  <c r="A65" i="17"/>
  <c r="A64" i="17"/>
  <c r="A63" i="17"/>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1" i="17"/>
  <c r="A29" i="17"/>
  <c r="A27" i="17"/>
  <c r="C23" i="38"/>
  <c r="C22" i="38"/>
  <c r="F21" i="38"/>
  <c r="E21" i="38"/>
  <c r="C20" i="38"/>
  <c r="F18" i="38"/>
  <c r="F22" i="38" s="1"/>
  <c r="E18" i="38"/>
  <c r="E22" i="38" s="1"/>
  <c r="D18" i="38"/>
  <c r="C18" i="38"/>
  <c r="D12" i="38"/>
  <c r="C12" i="38"/>
  <c r="F11" i="38"/>
  <c r="E11" i="38"/>
  <c r="C11" i="38"/>
  <c r="C10" i="38"/>
  <c r="C9" i="38"/>
  <c r="C8" i="38"/>
  <c r="C6" i="38"/>
  <c r="B35" i="37"/>
  <c r="B6" i="37"/>
  <c r="C4" i="37"/>
  <c r="B2" i="37"/>
  <c r="H8" i="36"/>
  <c r="G8" i="36"/>
  <c r="G7" i="36"/>
  <c r="F7" i="36"/>
  <c r="E7" i="36"/>
  <c r="D7" i="36"/>
  <c r="C7" i="36"/>
  <c r="C2" i="36"/>
  <c r="C113" i="35"/>
  <c r="C112" i="35"/>
  <c r="I86" i="35"/>
  <c r="H86" i="35"/>
  <c r="G86" i="35"/>
  <c r="F86" i="35"/>
  <c r="E86" i="35"/>
  <c r="D86" i="35"/>
  <c r="C86" i="35"/>
  <c r="E85" i="35"/>
  <c r="C83" i="35"/>
  <c r="C81" i="35"/>
  <c r="C80" i="35"/>
  <c r="I24" i="35"/>
  <c r="H24" i="35"/>
  <c r="G24" i="35"/>
  <c r="F24" i="35"/>
  <c r="E24" i="35"/>
  <c r="C24" i="35"/>
  <c r="J23" i="35"/>
  <c r="E23" i="35"/>
  <c r="C21" i="35"/>
  <c r="C19" i="35"/>
  <c r="C18" i="35"/>
  <c r="C16" i="35"/>
  <c r="C15" i="35"/>
  <c r="C14" i="35"/>
  <c r="C13" i="35"/>
  <c r="C12" i="35"/>
  <c r="I11" i="35"/>
  <c r="H11" i="35"/>
  <c r="G11" i="35"/>
  <c r="F11" i="35"/>
  <c r="E11" i="35"/>
  <c r="J10" i="35"/>
  <c r="E10" i="35"/>
  <c r="C7" i="35"/>
  <c r="C6" i="35"/>
  <c r="D164" i="34"/>
  <c r="K141" i="34"/>
  <c r="I141" i="34"/>
  <c r="G141" i="34"/>
  <c r="F141" i="34"/>
  <c r="D141" i="34"/>
  <c r="D139" i="34"/>
  <c r="E138" i="34"/>
  <c r="D138" i="34"/>
  <c r="E137" i="34"/>
  <c r="D137" i="34"/>
  <c r="E136" i="34"/>
  <c r="D136" i="34"/>
  <c r="E135" i="34"/>
  <c r="D135" i="34"/>
  <c r="D134" i="34"/>
  <c r="D132" i="34"/>
  <c r="D131" i="34"/>
  <c r="D130" i="34"/>
  <c r="D128" i="34"/>
  <c r="D113" i="34"/>
  <c r="D112" i="34"/>
  <c r="D111" i="34"/>
  <c r="D110" i="34"/>
  <c r="D108" i="34"/>
  <c r="D107" i="34"/>
  <c r="D105" i="34"/>
  <c r="D104" i="34"/>
  <c r="D103" i="34"/>
  <c r="D102" i="34"/>
  <c r="G101" i="34"/>
  <c r="D101" i="34"/>
  <c r="D100" i="34"/>
  <c r="D99" i="34"/>
  <c r="D96" i="34"/>
  <c r="D95" i="34"/>
  <c r="D93" i="34"/>
  <c r="D91" i="34"/>
  <c r="D90" i="34"/>
  <c r="D88" i="34"/>
  <c r="D87" i="34"/>
  <c r="D85" i="34"/>
  <c r="K71" i="34"/>
  <c r="J71" i="34"/>
  <c r="I71" i="34"/>
  <c r="H71" i="34"/>
  <c r="G71" i="34"/>
  <c r="E71" i="34"/>
  <c r="D71" i="34"/>
  <c r="E69" i="34"/>
  <c r="D69" i="34"/>
  <c r="E68" i="34"/>
  <c r="D68" i="34"/>
  <c r="E67" i="34"/>
  <c r="D67" i="34"/>
  <c r="E66" i="34"/>
  <c r="D66" i="34"/>
  <c r="E65" i="34"/>
  <c r="D65" i="34"/>
  <c r="D64" i="34"/>
  <c r="D63" i="34"/>
  <c r="D45" i="34"/>
  <c r="K31" i="34"/>
  <c r="J31" i="34"/>
  <c r="I31" i="34"/>
  <c r="H31" i="34"/>
  <c r="E31" i="34"/>
  <c r="D31" i="34"/>
  <c r="D29" i="34"/>
  <c r="E28" i="34"/>
  <c r="D28" i="34"/>
  <c r="D27" i="34"/>
  <c r="E26" i="34"/>
  <c r="D26" i="34"/>
  <c r="E25" i="34"/>
  <c r="D25" i="34"/>
  <c r="D24" i="34"/>
  <c r="D23" i="34"/>
  <c r="D21" i="34"/>
  <c r="D19" i="34"/>
  <c r="D14" i="34"/>
  <c r="D11" i="34"/>
  <c r="D9" i="34"/>
  <c r="D7" i="34"/>
  <c r="D5" i="34"/>
  <c r="C3" i="34"/>
  <c r="D148" i="33"/>
  <c r="D146" i="33"/>
  <c r="D145" i="33"/>
  <c r="D144" i="33"/>
  <c r="D143" i="33"/>
  <c r="F139" i="33"/>
  <c r="F138" i="33"/>
  <c r="F137" i="33"/>
  <c r="F136" i="33"/>
  <c r="F135" i="33"/>
  <c r="D134" i="33"/>
  <c r="F131" i="33"/>
  <c r="F130" i="33"/>
  <c r="F129" i="33"/>
  <c r="F128" i="33"/>
  <c r="F127" i="33"/>
  <c r="F126" i="33"/>
  <c r="F125" i="33"/>
  <c r="D120" i="33"/>
  <c r="F102" i="33"/>
  <c r="F101" i="33"/>
  <c r="F100" i="33"/>
  <c r="F99" i="33"/>
  <c r="F98" i="33"/>
  <c r="F97" i="33"/>
  <c r="F96" i="33"/>
  <c r="F95" i="33"/>
  <c r="F94" i="33"/>
  <c r="F93" i="33"/>
  <c r="F92" i="33"/>
  <c r="D91" i="33"/>
  <c r="D90" i="33"/>
  <c r="F88" i="33"/>
  <c r="F87" i="33"/>
  <c r="F85" i="33"/>
  <c r="F84" i="33"/>
  <c r="F83" i="33"/>
  <c r="F82" i="33"/>
  <c r="F81" i="33"/>
  <c r="D80" i="33"/>
  <c r="D79" i="33"/>
  <c r="F77" i="33"/>
  <c r="F76" i="33"/>
  <c r="F75" i="33"/>
  <c r="F74" i="33"/>
  <c r="F73" i="33"/>
  <c r="F72" i="33"/>
  <c r="F71" i="33"/>
  <c r="F70" i="33"/>
  <c r="D69" i="33"/>
  <c r="F67" i="33"/>
  <c r="F66" i="33"/>
  <c r="F65" i="33"/>
  <c r="F64" i="33"/>
  <c r="D62" i="33"/>
  <c r="D61" i="33"/>
  <c r="D60" i="33"/>
  <c r="D58" i="33"/>
  <c r="D57" i="33"/>
  <c r="D55" i="33"/>
  <c r="D54" i="33"/>
  <c r="D52" i="33"/>
  <c r="D51" i="33"/>
  <c r="D48" i="33"/>
  <c r="D45" i="33"/>
  <c r="D44" i="33"/>
  <c r="D43" i="33"/>
  <c r="D41" i="33"/>
  <c r="D8" i="33"/>
  <c r="D7" i="33"/>
  <c r="C3" i="33"/>
  <c r="B120" i="10"/>
  <c r="B115" i="10"/>
  <c r="B113" i="10"/>
  <c r="B111" i="10"/>
  <c r="B110" i="10"/>
  <c r="B109" i="10"/>
  <c r="E102" i="10"/>
  <c r="E101" i="10"/>
  <c r="E100" i="10"/>
  <c r="E99" i="10"/>
  <c r="E98" i="10"/>
  <c r="C98" i="10"/>
  <c r="E97" i="10"/>
  <c r="C97" i="10"/>
  <c r="B96" i="10"/>
  <c r="B95" i="10"/>
  <c r="B94" i="10"/>
  <c r="B93" i="10"/>
  <c r="B92" i="10"/>
  <c r="B88" i="10"/>
  <c r="B87" i="10"/>
  <c r="B85" i="10"/>
  <c r="B84" i="10"/>
  <c r="D81" i="10"/>
  <c r="B80" i="10"/>
  <c r="D79" i="10"/>
  <c r="B79" i="10"/>
  <c r="D78" i="10"/>
  <c r="B78" i="10"/>
  <c r="D77" i="10"/>
  <c r="B77" i="10"/>
  <c r="B76" i="10"/>
  <c r="B75" i="10"/>
  <c r="B73" i="10"/>
  <c r="B72" i="10"/>
  <c r="E63" i="10"/>
  <c r="B61" i="10"/>
  <c r="C59" i="10"/>
  <c r="C58" i="10"/>
  <c r="C57" i="10"/>
  <c r="C56" i="10"/>
  <c r="B52" i="10"/>
  <c r="B46" i="10"/>
  <c r="B43" i="10"/>
  <c r="B41" i="10"/>
  <c r="B40" i="10"/>
  <c r="B39" i="10"/>
  <c r="B38" i="10"/>
  <c r="B37" i="10"/>
  <c r="B36" i="10"/>
  <c r="B2" i="10"/>
  <c r="B65" i="9"/>
  <c r="B64" i="9"/>
  <c r="B63" i="9"/>
  <c r="B62" i="9"/>
  <c r="F57" i="9"/>
  <c r="B57" i="9"/>
  <c r="B49" i="9"/>
  <c r="B36" i="9"/>
  <c r="B34" i="9"/>
  <c r="B32" i="9"/>
  <c r="B26" i="9"/>
  <c r="B24" i="9"/>
  <c r="B22" i="9"/>
  <c r="B17" i="9"/>
  <c r="B16" i="9"/>
  <c r="B14" i="9"/>
  <c r="B13" i="9"/>
  <c r="B12" i="9"/>
  <c r="B11" i="9"/>
  <c r="B10" i="9"/>
  <c r="B9" i="9"/>
  <c r="B8" i="9"/>
  <c r="B7" i="9"/>
  <c r="B6" i="9"/>
  <c r="B2" i="9"/>
  <c r="M55" i="33"/>
  <c r="F22" i="9"/>
  <c r="M108" i="34"/>
  <c r="M103" i="34"/>
  <c r="M104" i="34"/>
  <c r="M102" i="34"/>
  <c r="F28" i="9"/>
  <c r="F26" i="9"/>
  <c r="F25" i="9"/>
  <c r="M97" i="34"/>
  <c r="K73" i="34"/>
  <c r="K74" i="34"/>
  <c r="K76" i="34"/>
  <c r="K77" i="34"/>
  <c r="K78" i="34"/>
  <c r="K79" i="34"/>
  <c r="K80" i="34"/>
  <c r="K81" i="34"/>
  <c r="K82" i="34"/>
  <c r="K83" i="34"/>
  <c r="K72" i="34"/>
  <c r="J73" i="34"/>
  <c r="J74" i="34"/>
  <c r="J76" i="34"/>
  <c r="J77" i="34"/>
  <c r="J78" i="34"/>
  <c r="J79" i="34"/>
  <c r="J80" i="34"/>
  <c r="J81" i="34"/>
  <c r="J82" i="34"/>
  <c r="J83" i="34"/>
  <c r="J72" i="34"/>
  <c r="I73" i="34"/>
  <c r="I74" i="34"/>
  <c r="G76" i="34"/>
  <c r="I76" i="34" s="1"/>
  <c r="G77" i="34"/>
  <c r="I77" i="34" s="1"/>
  <c r="G78" i="34"/>
  <c r="I78" i="34" s="1"/>
  <c r="G79" i="34"/>
  <c r="I79" i="34" s="1"/>
  <c r="G80" i="34"/>
  <c r="I80" i="34" s="1"/>
  <c r="G81" i="34"/>
  <c r="I81" i="34" s="1"/>
  <c r="G82" i="34"/>
  <c r="I82" i="34" s="1"/>
  <c r="G83" i="34"/>
  <c r="I83" i="34" s="1"/>
  <c r="G72" i="34"/>
  <c r="I72" i="34" s="1"/>
  <c r="E76" i="34"/>
  <c r="E77" i="34"/>
  <c r="E78" i="34"/>
  <c r="E79" i="34"/>
  <c r="E80" i="34"/>
  <c r="E81" i="34"/>
  <c r="E82" i="34"/>
  <c r="E83" i="34"/>
  <c r="E84" i="34"/>
  <c r="D73" i="34"/>
  <c r="D74" i="34" s="1"/>
  <c r="D75" i="34" s="1"/>
  <c r="D76" i="34" s="1"/>
  <c r="D77" i="34" s="1"/>
  <c r="D78" i="34" s="1"/>
  <c r="D79" i="34" s="1"/>
  <c r="D80" i="34" s="1"/>
  <c r="D81" i="34" s="1"/>
  <c r="D82" i="34" s="1"/>
  <c r="D83" i="34" s="1"/>
  <c r="D33" i="34"/>
  <c r="M12" i="34"/>
  <c r="A3" i="17"/>
  <c r="A4" i="17" s="1"/>
  <c r="A5" i="17" s="1"/>
  <c r="A6" i="17" s="1"/>
  <c r="A7" i="17" s="1"/>
  <c r="A8" i="17" s="1"/>
  <c r="A9" i="17" s="1"/>
  <c r="A10" i="17" s="1"/>
  <c r="A11" i="17" s="1"/>
  <c r="A12" i="17" s="1"/>
  <c r="A13" i="17" s="1"/>
  <c r="A14" i="17" s="1"/>
  <c r="A15" i="17" s="1"/>
  <c r="A16" i="17" s="1"/>
  <c r="A17" i="17" s="1"/>
  <c r="A18" i="17" s="1"/>
  <c r="A19" i="17" s="1"/>
  <c r="A20" i="17" s="1"/>
  <c r="A21" i="17" s="1"/>
  <c r="A22" i="17" s="1"/>
  <c r="A23" i="17" s="1"/>
  <c r="A24" i="17" s="1"/>
  <c r="E23" i="38"/>
  <c r="E13" i="35"/>
  <c r="F13" i="35"/>
  <c r="G13" i="35"/>
  <c r="H13" i="35"/>
  <c r="I13" i="35"/>
  <c r="E81" i="35"/>
  <c r="E15" i="35" s="1"/>
  <c r="F81" i="35"/>
  <c r="F15" i="35" s="1"/>
  <c r="G81" i="35"/>
  <c r="G15" i="35" s="1"/>
  <c r="H81" i="35"/>
  <c r="H15" i="35" s="1"/>
  <c r="I81" i="35"/>
  <c r="I15" i="35" s="1"/>
  <c r="J87" i="35"/>
  <c r="J88" i="35"/>
  <c r="J89" i="35"/>
  <c r="J90" i="35"/>
  <c r="J91" i="35"/>
  <c r="J92" i="35"/>
  <c r="J93" i="35"/>
  <c r="J94" i="35"/>
  <c r="J95" i="35"/>
  <c r="J96" i="35"/>
  <c r="J97" i="35"/>
  <c r="J98" i="35"/>
  <c r="J99" i="35"/>
  <c r="J100" i="35"/>
  <c r="J101" i="35"/>
  <c r="J102" i="35"/>
  <c r="J103" i="35"/>
  <c r="J104" i="35"/>
  <c r="J105" i="35"/>
  <c r="J106" i="35"/>
  <c r="J107" i="35"/>
  <c r="J108" i="35"/>
  <c r="J109" i="35"/>
  <c r="J110" i="35"/>
  <c r="J111" i="35"/>
  <c r="E113" i="35"/>
  <c r="E16" i="35" s="1"/>
  <c r="F113" i="35"/>
  <c r="F16" i="35" s="1"/>
  <c r="G113" i="35"/>
  <c r="G16" i="35" s="1"/>
  <c r="H113" i="35"/>
  <c r="H16" i="35" s="1"/>
  <c r="I113" i="35"/>
  <c r="I16" i="35" s="1"/>
  <c r="H102" i="34"/>
  <c r="H103" i="34"/>
  <c r="H104" i="34"/>
  <c r="G105" i="34"/>
  <c r="A61" i="10"/>
  <c r="A72" i="10" s="1"/>
  <c r="A73" i="10" s="1"/>
  <c r="A75" i="10" s="1"/>
  <c r="A92" i="10" s="1"/>
  <c r="A109" i="10" s="1"/>
  <c r="A110" i="10" s="1"/>
  <c r="A111" i="10" s="1"/>
  <c r="A113" i="10" s="1"/>
  <c r="A117" i="10" s="1"/>
  <c r="A120" i="10" s="1"/>
  <c r="B33" i="25"/>
  <c r="B32" i="25"/>
  <c r="B31" i="25"/>
  <c r="B30" i="25"/>
  <c r="B29" i="25"/>
  <c r="B28" i="25"/>
  <c r="B34" i="25"/>
  <c r="B66" i="9"/>
  <c r="E64" i="9"/>
  <c r="B35" i="25"/>
  <c r="A460" i="17"/>
  <c r="E65" i="9"/>
  <c r="E63" i="9"/>
  <c r="M105" i="34" l="1"/>
  <c r="J110" i="34"/>
  <c r="J113" i="35"/>
  <c r="J90" i="34"/>
  <c r="G34" i="9" s="1"/>
  <c r="K91" i="34"/>
  <c r="G36" i="9" s="1"/>
  <c r="D34" i="34"/>
  <c r="F14" i="35"/>
  <c r="F12" i="35" s="1"/>
  <c r="C3" i="25"/>
  <c r="E66" i="9" s="1"/>
  <c r="H14" i="35"/>
  <c r="H12" i="35" s="1"/>
  <c r="G14" i="35"/>
  <c r="G12" i="35" s="1"/>
  <c r="J81" i="35"/>
  <c r="I87" i="34"/>
  <c r="J15" i="35"/>
  <c r="J16" i="35"/>
  <c r="I14" i="35"/>
  <c r="I12" i="35" s="1"/>
  <c r="J13" i="35"/>
  <c r="E14" i="35"/>
  <c r="J14" i="35" l="1"/>
  <c r="D35" i="34"/>
  <c r="C51" i="34" s="1"/>
  <c r="C52" i="34" s="1"/>
  <c r="C53" i="34" s="1"/>
  <c r="C54" i="34" s="1"/>
  <c r="C55" i="34" s="1"/>
  <c r="C56" i="34" s="1"/>
  <c r="C57" i="34" s="1"/>
  <c r="C58" i="34" s="1"/>
  <c r="C59" i="34" s="1"/>
  <c r="E12" i="35"/>
  <c r="J12" i="35" s="1"/>
  <c r="F18" i="35"/>
  <c r="F23" i="38"/>
  <c r="G31" i="9"/>
  <c r="D36" i="34" l="1"/>
  <c r="D37" i="34" s="1"/>
  <c r="D38" i="34" s="1"/>
  <c r="D39" i="34" s="1"/>
  <c r="D40" i="34" s="1"/>
  <c r="D41" i="34" s="1"/>
  <c r="D42" i="34" s="1"/>
  <c r="D43" i="34" s="1"/>
  <c r="F19" i="35"/>
</calcChain>
</file>

<file path=xl/comments1.xml><?xml version="1.0" encoding="utf-8"?>
<comments xmlns="http://schemas.openxmlformats.org/spreadsheetml/2006/main">
  <authors>
    <author>Hubert Fallmann</author>
  </authors>
  <commentList>
    <comment ref="A194" authorId="0" shape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A512"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comments2.xml><?xml version="1.0" encoding="utf-8"?>
<comments xmlns="http://schemas.openxmlformats.org/spreadsheetml/2006/main">
  <authors>
    <author>Fallmann Hubert</author>
    <author>Hubert Fallmann</author>
  </authors>
  <commentList>
    <comment ref="B45" authorId="0" shapeId="0">
      <text>
        <r>
          <rPr>
            <b/>
            <sz val="8"/>
            <color indexed="81"/>
            <rFont val="Tahoma"/>
            <family val="2"/>
          </rPr>
          <t>Final link to be added as soon as available.</t>
        </r>
      </text>
    </comment>
    <comment ref="C45" authorId="0" shapeId="0">
      <text>
        <r>
          <rPr>
            <b/>
            <sz val="8"/>
            <color indexed="81"/>
            <rFont val="Tahoma"/>
            <family val="2"/>
          </rPr>
          <t>Final link to be added as soon as available.</t>
        </r>
      </text>
    </comment>
    <comment ref="B1194" authorId="1" shape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C1194" authorId="1" shape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List>
</comments>
</file>

<file path=xl/sharedStrings.xml><?xml version="1.0" encoding="utf-8"?>
<sst xmlns="http://schemas.openxmlformats.org/spreadsheetml/2006/main" count="7852" uniqueCount="1793">
  <si>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</si>
  <si>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</si>
  <si>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</si>
  <si>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</si>
  <si>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</si>
  <si>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</si>
  <si>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</si>
  <si>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</si>
  <si>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</si>
  <si>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</si>
  <si>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</si>
  <si>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</si>
  <si>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</si>
  <si>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</si>
  <si>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</si>
  <si>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</si>
  <si>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</si>
  <si>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</si>
  <si>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</si>
  <si>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</si>
  <si>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</si>
  <si>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</si>
  <si>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</si>
  <si>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</si>
  <si>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</si>
  <si>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sz val="10"/>
        <rFont val="Arial"/>
        <family val="2"/>
      </rPr>
      <t>deviations</t>
    </r>
    <r>
      <rPr>
        <b/>
        <sz val="10"/>
        <rFont val="Arial"/>
        <family val="2"/>
      </rPr>
      <t xml:space="preserve"> from the general methodologies for determining </t>
    </r>
    <r>
      <rPr>
        <b/>
        <u/>
        <sz val="10"/>
        <rFont val="Arial"/>
        <family val="2"/>
      </rPr>
      <t>fuel uplifts</t>
    </r>
    <r>
      <rPr>
        <b/>
        <sz val="10"/>
        <rFont val="Arial"/>
        <family val="2"/>
      </rPr>
      <t>/</t>
    </r>
    <r>
      <rPr>
        <b/>
        <u/>
        <sz val="10"/>
        <rFont val="Arial"/>
        <family val="2"/>
      </rPr>
      <t>fuel contained in the tank</t>
    </r>
    <r>
      <rPr>
        <b/>
        <sz val="10"/>
        <rFont val="Arial"/>
        <family val="2"/>
      </rPr>
      <t xml:space="preserve"> and </t>
    </r>
    <r>
      <rPr>
        <b/>
        <u/>
        <sz val="10"/>
        <rFont val="Arial"/>
        <family val="2"/>
      </rPr>
      <t>density</t>
    </r>
    <r>
      <rPr>
        <b/>
        <sz val="10"/>
        <rFont val="Arial"/>
        <family val="2"/>
      </rPr>
      <t xml:space="preserve"> for </t>
    </r>
    <r>
      <rPr>
        <b/>
        <u/>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</si>
  <si>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</si>
  <si>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</si>
  <si>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</si>
  <si>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</si>
  <si>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</si>
  <si>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sz val="10"/>
        <rFont val="Arial"/>
        <family val="2"/>
      </rPr>
      <t>on-board systems</t>
    </r>
    <r>
      <rPr>
        <b/>
        <sz val="10"/>
        <rFont val="Arial"/>
        <family val="2"/>
      </rPr>
      <t xml:space="preserve"> are used for </t>
    </r>
    <r>
      <rPr>
        <b/>
        <u/>
        <sz val="10"/>
        <rFont val="Arial"/>
        <family val="2"/>
      </rPr>
      <t>measuring fuel uplifts</t>
    </r>
    <r>
      <rPr>
        <b/>
        <sz val="10"/>
        <rFont val="Arial"/>
        <family val="2"/>
      </rPr>
      <t xml:space="preserve"> and the </t>
    </r>
    <r>
      <rPr>
        <b/>
        <u/>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</si>
  <si>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</si>
  <si>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</si>
  <si>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</si>
  <si>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</si>
  <si>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</si>
  <si>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</si>
  <si>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</si>
  <si>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</si>
  <si>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</si>
  <si>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</si>
  <si>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</si>
  <si>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</si>
  <si>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</si>
  <si>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</si>
  <si>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</si>
  <si>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</si>
  <si>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</si>
  <si>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</si>
  <si>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</si>
  <si>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</si>
  <si>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</si>
  <si>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</si>
  <si>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</si>
  <si>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</si>
  <si>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</si>
  <si>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</si>
  <si>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</si>
  <si>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</si>
  <si>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</si>
  <si>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</si>
  <si>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</si>
  <si>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</si>
  <si>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</si>
  <si>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</si>
  <si>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</si>
  <si>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</si>
  <si>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</si>
  <si>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</si>
  <si>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</si>
  <si>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</si>
  <si>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</si>
  <si>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</si>
  <si>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</si>
  <si>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</si>
  <si>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</si>
  <si>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</si>
  <si>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</si>
  <si>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</si>
  <si>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</si>
  <si>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</si>
  <si>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</si>
  <si>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</si>
  <si>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</si>
  <si>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</si>
  <si>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</si>
  <si>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</si>
  <si>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</si>
  <si>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</si>
  <si>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</si>
  <si>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</si>
  <si>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</si>
  <si>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</si>
  <si>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</si>
  <si>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</si>
  <si>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</si>
  <si>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</si>
  <si>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</si>
  <si>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</si>
  <si>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</si>
  <si>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</si>
  <si>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</si>
  <si>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</si>
  <si>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</si>
  <si>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</si>
  <si>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</si>
  <si>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</si>
  <si>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</si>
  <si>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</si>
  <si>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</si>
  <si>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</si>
  <si>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</si>
  <si>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</si>
  <si>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</si>
  <si>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</si>
  <si>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</si>
  <si>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</si>
  <si>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</si>
  <si>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</si>
  <si>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</si>
  <si>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</si>
  <si>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</si>
  <si>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</si>
  <si>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</si>
  <si>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</si>
  <si>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</si>
  <si>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</si>
  <si>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</si>
  <si>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</si>
  <si>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</si>
  <si>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</si>
  <si>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</si>
  <si>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</si>
  <si>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</si>
  <si>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</si>
  <si>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</si>
  <si>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</si>
  <si>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</si>
  <si>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</si>
  <si>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</si>
  <si>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</si>
  <si>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</si>
  <si>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</si>
  <si>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</si>
  <si>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</si>
  <si>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</si>
  <si>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</si>
  <si>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</si>
  <si>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</si>
  <si>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</si>
  <si>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</si>
  <si>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</si>
  <si>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</si>
  <si>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</si>
  <si>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</si>
  <si>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</si>
  <si>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</si>
  <si>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</si>
  <si>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</si>
  <si>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</si>
  <si>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</si>
  <si>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</si>
  <si>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</si>
  <si>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</si>
  <si>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</si>
  <si>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</si>
  <si>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</si>
  <si>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</si>
  <si>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</si>
  <si>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</si>
  <si>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</si>
  <si>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</si>
  <si>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</si>
  <si>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</si>
  <si>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</si>
  <si>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</si>
  <si>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</si>
  <si>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</si>
  <si>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</si>
  <si>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</si>
  <si>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</si>
  <si>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</si>
  <si>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</si>
  <si>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</si>
  <si>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</si>
  <si>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</si>
  <si>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</si>
  <si>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</si>
  <si>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</si>
  <si>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</si>
  <si>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</si>
  <si>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</si>
  <si>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</si>
  <si>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</si>
  <si>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</si>
  <si>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</si>
  <si>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</si>
  <si>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</si>
  <si>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</si>
  <si>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</si>
  <si>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</si>
  <si>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</si>
  <si>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</si>
  <si>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</si>
  <si>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</si>
  <si>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</si>
  <si>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</si>
  <si>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</si>
  <si>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</si>
  <si>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</si>
  <si>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</si>
  <si>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</si>
  <si>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</si>
  <si>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</si>
  <si>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</si>
  <si>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</si>
  <si>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</si>
  <si>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</si>
  <si>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</si>
  <si>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</si>
  <si>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</si>
  <si>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</si>
  <si>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</si>
  <si>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</si>
  <si>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</si>
  <si>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</si>
  <si>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</si>
  <si>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</si>
  <si>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</si>
  <si>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</si>
  <si>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</si>
  <si>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</si>
  <si>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</si>
  <si>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</si>
  <si>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</si>
  <si>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</si>
  <si>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</si>
  <si>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</si>
  <si>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</si>
  <si>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</si>
  <si>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</si>
  <si>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</si>
  <si>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</si>
  <si>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</si>
  <si>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</si>
  <si>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</si>
  <si>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</si>
  <si>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</si>
  <si>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</si>
  <si>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</si>
  <si>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</si>
  <si>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</si>
  <si>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</si>
  <si>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</si>
  <si>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</si>
  <si>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</si>
  <si>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</si>
  <si>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</si>
  <si>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</si>
  <si>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</si>
  <si>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</si>
  <si>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</si>
  <si>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</si>
  <si>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</si>
  <si>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</si>
  <si>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</si>
  <si>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</si>
  <si>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</si>
  <si>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</si>
  <si>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</si>
  <si>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</si>
  <si>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</si>
  <si>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</si>
  <si>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</si>
  <si>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</si>
  <si>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</si>
  <si>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</si>
  <si>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</si>
  <si>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</si>
  <si>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</si>
  <si>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</si>
  <si>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</si>
  <si>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</si>
  <si>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</si>
  <si>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</si>
  <si>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</si>
  <si>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</si>
  <si>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</si>
  <si>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</si>
  <si>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</si>
  <si>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</si>
  <si>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</si>
  <si>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</si>
  <si>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</si>
  <si>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</si>
  <si>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</si>
  <si>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</si>
  <si>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</si>
  <si>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</si>
  <si>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</si>
  <si>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</si>
  <si>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</si>
  <si>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</si>
  <si>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</si>
  <si>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</si>
  <si>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</si>
  <si>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</si>
  <si>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</si>
  <si>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</si>
  <si>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</si>
  <si>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</si>
  <si>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</si>
  <si>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</si>
  <si>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</si>
  <si>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</si>
  <si>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</si>
  <si>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</si>
  <si>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</si>
  <si>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</si>
  <si>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</si>
  <si>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</si>
  <si>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</si>
  <si>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</si>
  <si>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</si>
  <si>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</si>
  <si>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</si>
  <si>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</si>
  <si>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</si>
  <si>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</si>
  <si>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</si>
  <si>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</si>
  <si>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</si>
  <si>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</si>
  <si>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</si>
  <si>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</si>
  <si>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</si>
  <si>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</si>
  <si>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</si>
  <si>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</si>
  <si>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</si>
  <si>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</si>
  <si>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</si>
  <si>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</si>
  <si>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</si>
  <si>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</si>
  <si>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</si>
  <si>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</si>
  <si>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</si>
  <si>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</si>
  <si>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</si>
  <si>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</si>
  <si>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</si>
  <si>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</si>
  <si>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</si>
  <si>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</si>
  <si>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</si>
  <si>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</si>
  <si>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</si>
  <si>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</si>
  <si>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</si>
  <si>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</si>
  <si>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</si>
  <si>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</si>
  <si>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</si>
  <si>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</si>
  <si>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</si>
  <si>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</si>
  <si>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</si>
  <si>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</si>
  <si>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</si>
  <si>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</si>
  <si>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</si>
  <si>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</si>
  <si>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</si>
  <si>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</si>
  <si>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</si>
  <si>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</si>
  <si>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</si>
  <si>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</si>
  <si>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</si>
  <si>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</si>
  <si>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</si>
  <si>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</si>
  <si>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</si>
  <si>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</si>
  <si>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</si>
  <si>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</si>
  <si>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</si>
  <si>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</si>
  <si>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</si>
  <si>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</si>
  <si>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</si>
  <si>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</si>
  <si>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</si>
  <si>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</si>
  <si>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</si>
  <si>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</si>
  <si>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</si>
  <si>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</si>
  <si>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</si>
  <si>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</si>
  <si>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</si>
  <si>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</si>
  <si>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</si>
  <si>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</si>
  <si>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</si>
  <si>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</si>
  <si>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</si>
  <si>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</si>
  <si>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</si>
  <si>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</si>
  <si>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</si>
  <si>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</si>
  <si>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</si>
  <si>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</si>
  <si>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</si>
  <si>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</si>
  <si>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</si>
  <si>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</si>
  <si>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</si>
  <si>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</si>
  <si>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</si>
  <si>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</si>
  <si>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</si>
  <si>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</si>
  <si>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</si>
  <si>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</si>
  <si>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</si>
  <si>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</si>
  <si>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</si>
  <si>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</si>
  <si>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</si>
  <si>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</si>
  <si>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</si>
  <si>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</si>
  <si>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</si>
  <si>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</si>
  <si>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</si>
  <si>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</si>
  <si>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</si>
  <si>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</si>
  <si>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</si>
  <si>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</si>
  <si>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</si>
  <si>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</si>
  <si>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</si>
  <si>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</si>
  <si>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</si>
  <si>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</si>
  <si>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</si>
  <si>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</si>
  <si>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</si>
  <si>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</si>
  <si>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</si>
  <si>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</si>
  <si>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</si>
  <si>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</si>
  <si>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</si>
  <si>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</si>
  <si>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</si>
  <si>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</si>
  <si>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</si>
  <si>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</si>
  <si>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</si>
  <si>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</si>
  <si>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</si>
  <si>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</si>
  <si>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</si>
  <si>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</si>
  <si>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</si>
  <si>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</si>
  <si>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</si>
  <si>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</si>
  <si>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</si>
  <si>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</si>
  <si>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</si>
  <si>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</si>
  <si>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</si>
  <si>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</si>
  <si>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</si>
  <si>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</si>
  <si>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</si>
  <si>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</si>
  <si>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</si>
  <si>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</si>
  <si>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</si>
  <si>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</si>
  <si>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</si>
  <si>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</si>
  <si>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</si>
  <si>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</si>
  <si>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</si>
  <si>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</si>
  <si>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</si>
  <si>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</si>
  <si>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</si>
  <si>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</si>
  <si>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</si>
  <si>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</si>
  <si>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</si>
  <si>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</si>
  <si>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</si>
  <si>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</si>
  <si>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</si>
  <si>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</si>
  <si>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</si>
  <si>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</si>
  <si>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</si>
  <si>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</si>
  <si>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</si>
  <si>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</si>
  <si>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</si>
  <si>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</si>
  <si>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</si>
  <si>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</si>
  <si>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</si>
  <si>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</si>
  <si>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</si>
  <si>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</si>
  <si>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</si>
  <si>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</si>
  <si>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</si>
  <si>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</si>
  <si>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</si>
  <si>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</si>
  <si>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</si>
  <si>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</si>
  <si>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</si>
  <si>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</si>
  <si>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</si>
  <si>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</si>
  <si>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</si>
  <si>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</si>
  <si>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</si>
  <si>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</si>
  <si>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</si>
  <si>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</si>
  <si>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</si>
  <si>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</si>
  <si>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</si>
  <si>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</si>
  <si>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</si>
  <si>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</si>
  <si>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</si>
  <si>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</si>
  <si>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</si>
  <si>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</si>
  <si>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</si>
  <si>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</si>
  <si>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</si>
  <si>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</si>
  <si>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</si>
  <si>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</si>
  <si>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</si>
  <si>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</si>
  <si>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</si>
  <si>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</si>
  <si>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</si>
  <si>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</si>
  <si>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</si>
  <si>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</si>
  <si>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</si>
  <si>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</si>
  <si>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</si>
  <si>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</si>
  <si>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</si>
  <si>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</si>
  <si>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</si>
  <si>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</si>
  <si>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</si>
  <si>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</si>
  <si>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</si>
  <si>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</si>
  <si>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</si>
  <si>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</si>
  <si>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</si>
  <si>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</si>
  <si>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</si>
  <si>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</si>
  <si>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</si>
  <si>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</si>
  <si>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</si>
  <si>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</si>
  <si>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</si>
  <si>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</si>
  <si>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</si>
  <si>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</si>
  <si>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</si>
  <si>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</si>
  <si>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</si>
  <si>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</si>
  <si>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</si>
  <si>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</si>
  <si>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</si>
  <si>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</si>
  <si>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</si>
  <si>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</si>
  <si>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</si>
  <si>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</si>
  <si>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</si>
  <si>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</si>
  <si>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</si>
  <si>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</si>
  <si>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</si>
  <si>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</si>
  <si>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</si>
  <si>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</si>
  <si>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</si>
  <si>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</si>
  <si>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</si>
  <si>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</si>
  <si>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</si>
  <si>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</si>
  <si>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</si>
  <si>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</si>
  <si>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</si>
  <si>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</si>
  <si>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</si>
  <si>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</si>
  <si>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</si>
  <si>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</si>
  <si>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</si>
  <si>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</si>
  <si>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</si>
  <si>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</si>
  <si>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</si>
  <si>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</si>
  <si>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</si>
  <si>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</si>
  <si>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</si>
  <si>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</si>
  <si>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</si>
  <si>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</si>
  <si>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</si>
  <si>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</si>
  <si>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</si>
  <si>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</si>
  <si>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</si>
  <si>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</si>
  <si>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</si>
  <si>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</si>
  <si>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</si>
  <si>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</si>
  <si>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</si>
  <si>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</si>
  <si>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</si>
  <si>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</si>
  <si>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</si>
  <si>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</si>
  <si>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</si>
  <si>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</si>
  <si>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</si>
  <si>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</si>
  <si>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</si>
  <si>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</si>
  <si>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</si>
  <si>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</si>
  <si>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</si>
  <si>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</si>
  <si>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</si>
  <si>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</si>
  <si>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</si>
  <si>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</si>
  <si>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</si>
  <si>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</si>
  <si>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</si>
  <si>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</si>
  <si>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</si>
  <si>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</si>
  <si>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sz val="10"/>
        <rFont val="Arial"/>
        <family val="2"/>
      </rPr>
      <t>sampling</t>
    </r>
    <r>
      <rPr>
        <u/>
        <sz val="10"/>
        <rFont val="Arial"/>
        <family val="2"/>
      </rPr>
      <t xml:space="preserve"> </t>
    </r>
    <r>
      <rPr>
        <b/>
        <sz val="10"/>
        <rFont val="Arial"/>
        <family val="2"/>
      </rPr>
      <t>batches of alternative fuels.</t>
    </r>
  </si>
  <si>
    <r>
      <t xml:space="preserve">If applicable, please describe the approaches used to </t>
    </r>
    <r>
      <rPr>
        <b/>
        <u/>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</si>
  <si>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</si>
  <si>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</si>
  <si>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</si>
  <si>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</si>
  <si>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</si>
  <si>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</si>
  <si>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</si>
  <si>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</si>
  <si>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</si>
  <si>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</si>
  <si>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</si>
  <si>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</si>
  <si>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</si>
  <si>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</si>
  <si>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</si>
  <si>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</si>
  <si>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</si>
  <si>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</si>
  <si>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</si>
  <si>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</si>
  <si>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</si>
  <si>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</si>
  <si>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</si>
  <si>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</si>
  <si>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</si>
  <si>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</si>
  <si>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</si>
  <si>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</si>
  <si>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</si>
  <si>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</si>
  <si>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</si>
  <si>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</si>
  <si>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</si>
  <si>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</si>
  <si>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</si>
  <si>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</si>
  <si>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</si>
  <si>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</si>
  <si>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</si>
  <si>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</si>
  <si>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</si>
  <si>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</si>
  <si>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</si>
  <si>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</si>
  <si>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</si>
  <si>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</si>
  <si>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</si>
  <si>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</si>
  <si>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</si>
  <si>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</si>
  <si>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</si>
  <si>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</si>
  <si>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</si>
  <si>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</si>
  <si>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</si>
  <si>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</si>
  <si>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</si>
  <si>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</si>
  <si>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</si>
  <si>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</si>
  <si>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</si>
  <si>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</si>
  <si>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</si>
  <si>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</si>
  <si>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</si>
  <si>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</si>
  <si>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</si>
  <si>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</si>
  <si>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</si>
  <si>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</si>
  <si>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</si>
  <si>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</si>
  <si>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</si>
  <si>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</si>
  <si>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</si>
  <si>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</si>
  <si>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</si>
  <si>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</si>
  <si>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</si>
  <si>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</si>
  <si>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</si>
  <si>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</si>
  <si>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</si>
  <si>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</si>
  <si>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</si>
  <si>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</si>
  <si>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</si>
  <si>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</si>
  <si>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</si>
  <si>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</si>
  <si>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</si>
  <si>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</si>
  <si>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</si>
  <si>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</si>
  <si>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</si>
  <si>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</si>
  <si>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</si>
  <si>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</si>
  <si>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</si>
  <si>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</si>
  <si>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</si>
  <si>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</si>
  <si>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</si>
  <si>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</si>
  <si>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</si>
  <si>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</si>
  <si>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</si>
  <si>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</si>
  <si>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</si>
  <si>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</si>
  <si>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</si>
  <si>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</si>
  <si>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</si>
  <si>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</si>
  <si>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</si>
  <si>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</si>
  <si>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</si>
  <si>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</si>
  <si>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</si>
  <si>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</si>
  <si>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</si>
  <si>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</si>
  <si>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</si>
  <si>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</si>
  <si>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</si>
  <si>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</si>
  <si>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</si>
  <si>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</si>
  <si>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</si>
  <si>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</si>
  <si>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</si>
  <si>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</si>
  <si>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</si>
  <si>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</si>
  <si>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</si>
  <si>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</si>
  <si>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</si>
  <si>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</si>
  <si>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</si>
  <si>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</si>
  <si>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</si>
  <si>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</si>
  <si>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</si>
  <si>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</si>
  <si>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</si>
  <si>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</si>
  <si>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</si>
  <si>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</si>
  <si>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</si>
  <si>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</si>
  <si>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</si>
  <si>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</si>
  <si>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</si>
  <si>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</si>
  <si>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</si>
  <si>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</si>
  <si>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</si>
  <si>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</si>
  <si>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</si>
  <si>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</si>
  <si>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</si>
  <si>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</si>
  <si>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</si>
  <si>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</si>
  <si>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</si>
  <si>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</si>
  <si>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</si>
  <si>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</si>
  <si>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</si>
  <si>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</si>
  <si>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</si>
  <si>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</si>
  <si>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</si>
  <si>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</si>
  <si>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</si>
  <si>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</si>
  <si>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</si>
  <si>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</si>
  <si>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</si>
  <si>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</si>
  <si>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</si>
  <si>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</si>
  <si>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</si>
  <si>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</si>
  <si>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</si>
  <si>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</si>
  <si>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</si>
  <si>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</si>
  <si>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</si>
  <si>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</si>
  <si>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</si>
  <si>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</si>
  <si>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</si>
  <si>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</si>
  <si>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</si>
  <si>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</si>
  <si>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</si>
  <si>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</si>
  <si>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</si>
  <si>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</si>
  <si>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</si>
  <si>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</si>
  <si>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</si>
  <si>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</si>
  <si>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</si>
  <si>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</si>
  <si>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</si>
  <si>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</si>
  <si>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</si>
  <si>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</si>
  <si>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</si>
  <si>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</si>
  <si>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</si>
  <si>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</si>
  <si>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</si>
  <si>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</si>
  <si>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sz val="8"/>
        <rFont val="Arial"/>
        <family val="2"/>
      </rPr>
      <t>primary data sources</t>
    </r>
  </si>
  <si>
    <r>
      <t>Description</t>
    </r>
    <r>
      <rPr>
        <sz val="8"/>
        <rFont val="Arial"/>
        <family val="2"/>
      </rPr>
      <t xml:space="preserve"> of the relevant </t>
    </r>
    <r>
      <rPr>
        <u/>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</si>
  <si>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</si>
  <si>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</si>
  <si>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</si>
  <si>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</si>
  <si>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</si>
  <si>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</si>
  <si>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</si>
  <si>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</si>
  <si>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</si>
  <si>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</si>
  <si>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</si>
  <si>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</si>
  <si>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</si>
  <si>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</si>
  <si>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</si>
  <si>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</si>
  <si>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</si>
  <si>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</si>
  <si>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</si>
  <si>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</si>
  <si>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</si>
  <si>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</si>
  <si>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</si>
  <si>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</si>
  <si>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</si>
  <si>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</si>
  <si>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</si>
  <si>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</si>
  <si>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</si>
  <si>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</si>
  <si>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</si>
  <si>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</si>
  <si>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</si>
  <si>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</si>
  <si>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</si>
  <si>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</si>
  <si>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</si>
  <si>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</si>
  <si>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</si>
  <si>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</si>
  <si>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</si>
  <si>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</si>
  <si>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</si>
  <si>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</si>
  <si>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</si>
  <si>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</si>
  <si>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</si>
  <si>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</si>
  <si>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</si>
  <si>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</si>
  <si>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</si>
  <si>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</si>
  <si>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</si>
  <si>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</si>
  <si>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</si>
  <si>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</si>
  <si>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</si>
  <si>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</si>
  <si>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</si>
  <si>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</si>
  <si>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</si>
  <si>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</si>
  <si>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</si>
  <si>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</si>
  <si>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</si>
  <si>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</si>
  <si>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</si>
  <si>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</si>
  <si>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</si>
  <si>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</si>
  <si>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</si>
  <si>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</si>
  <si>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</si>
  <si>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</si>
  <si>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</si>
  <si>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</si>
  <si>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</si>
  <si>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</si>
  <si>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</si>
  <si>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</si>
  <si>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</si>
  <si>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</si>
  <si>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</si>
  <si>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</si>
  <si>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</si>
  <si>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</si>
  <si>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</si>
  <si>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</si>
  <si>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</si>
  <si>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</si>
  <si>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</si>
  <si>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</si>
  <si>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</si>
  <si>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</si>
  <si>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</si>
  <si>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</si>
  <si>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</si>
  <si>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</si>
  <si>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</si>
  <si>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</si>
  <si>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</si>
  <si>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</si>
  <si>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</si>
  <si>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</si>
  <si>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</si>
  <si>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</si>
  <si>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</si>
  <si>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</si>
  <si>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</si>
  <si>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</si>
  <si>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</si>
  <si>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</si>
  <si>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</si>
  <si>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</si>
  <si>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</si>
  <si>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</si>
  <si>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</si>
  <si>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</si>
  <si>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</si>
  <si>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</si>
  <si>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</si>
  <si>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</si>
  <si>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</si>
  <si>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</si>
  <si>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</si>
  <si>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</si>
  <si>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</si>
  <si>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</si>
  <si>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</si>
  <si>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</si>
  <si>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</si>
  <si>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</si>
  <si>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</si>
  <si>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</si>
  <si>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</si>
  <si>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</si>
  <si>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</si>
  <si>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</si>
  <si>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</si>
  <si>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</si>
  <si>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</si>
  <si>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</si>
  <si>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</si>
  <si>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</si>
  <si>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</si>
  <si>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</si>
  <si>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</si>
  <si>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</si>
  <si>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</si>
  <si>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</si>
  <si>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</si>
  <si>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</si>
  <si>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</si>
  <si>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</si>
  <si>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</si>
  <si>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</si>
  <si>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</si>
  <si>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</si>
  <si>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</si>
  <si>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</si>
  <si>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</si>
  <si>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</si>
  <si>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</si>
  <si>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</si>
  <si>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</si>
  <si>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</si>
  <si>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</si>
  <si>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</si>
  <si>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</si>
  <si>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</si>
  <si>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</si>
  <si>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</si>
  <si>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</si>
  <si>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</si>
  <si>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</si>
  <si>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</si>
  <si>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</si>
  <si>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</si>
  <si>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</si>
  <si>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</si>
  <si>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</si>
  <si>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</si>
  <si>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</si>
  <si>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</si>
  <si>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</si>
  <si>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</si>
  <si>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</si>
  <si>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</si>
  <si>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</si>
  <si>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</si>
  <si>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</si>
  <si>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</si>
  <si>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</si>
  <si>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</si>
  <si>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</si>
  <si>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</si>
  <si>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</si>
  <si>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</si>
  <si>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</si>
  <si>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</si>
  <si>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</si>
  <si>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</si>
  <si>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</si>
  <si>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</si>
  <si>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</si>
  <si>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</si>
  <si>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</si>
  <si>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</si>
  <si>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</si>
  <si>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</si>
  <si>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</si>
  <si>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</si>
  <si>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</si>
  <si>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</si>
  <si>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</si>
  <si>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</si>
  <si>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</si>
  <si>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</si>
  <si>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</si>
  <si>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</si>
  <si>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</si>
  <si>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</si>
  <si>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</si>
  <si>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</si>
  <si>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</si>
  <si>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</si>
  <si>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</si>
  <si>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</si>
  <si>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</si>
  <si>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</si>
  <si>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</si>
  <si>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</si>
  <si>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</si>
  <si>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</si>
  <si>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</si>
  <si>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</si>
  <si>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</si>
  <si>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</si>
  <si>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</si>
  <si>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</si>
  <si>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</si>
  <si>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</si>
  <si>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</si>
  <si>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</si>
  <si>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</si>
  <si>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</si>
  <si>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</si>
  <si>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</si>
  <si>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</si>
  <si>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</si>
  <si>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</si>
  <si>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</si>
  <si>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</si>
  <si>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</si>
  <si>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</si>
  <si>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</si>
  <si>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</si>
  <si>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</si>
  <si>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</si>
  <si>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</si>
  <si>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</si>
  <si>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</si>
  <si>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</si>
  <si>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</si>
  <si>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</si>
  <si>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</si>
  <si>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</si>
  <si>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</si>
  <si>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</si>
  <si>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</si>
  <si>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</si>
  <si>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</si>
  <si>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</si>
  <si>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</si>
  <si>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</si>
  <si>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</si>
  <si>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</si>
  <si>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</si>
  <si>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</si>
  <si>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</si>
  <si>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</si>
  <si>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</si>
  <si>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</si>
  <si>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</si>
  <si>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</si>
  <si>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</si>
  <si>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</si>
  <si>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</si>
  <si>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</si>
  <si>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</si>
  <si>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</si>
  <si>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sz val="8"/>
        <color indexed="18"/>
        <rFont val="Arial"/>
        <family val="2"/>
      </rPr>
      <t>owned</t>
    </r>
    <r>
      <rPr>
        <i/>
        <sz val="8"/>
        <color indexed="18"/>
        <rFont val="Arial"/>
        <family val="2"/>
      </rPr>
      <t xml:space="preserve"> aircraft, as well as </t>
    </r>
    <r>
      <rPr>
        <i/>
        <u/>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</si>
  <si>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sz val="8"/>
        <color indexed="18"/>
        <rFont val="Arial"/>
        <family val="2"/>
      </rPr>
      <t>list of aerodrome pairs</t>
    </r>
    <r>
      <rPr>
        <i/>
        <sz val="8"/>
        <color indexed="18"/>
        <rFont val="Arial"/>
        <family val="2"/>
      </rPr>
      <t xml:space="preserve"> </t>
    </r>
    <r>
      <rPr>
        <i/>
        <u/>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</si>
  <si>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</si>
  <si>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</si>
  <si>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</si>
  <si>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</si>
  <si>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</si>
  <si>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sz val="8"/>
        <color indexed="18"/>
        <rFont val="Arial"/>
        <family val="2"/>
      </rPr>
      <t>ALL</t>
    </r>
    <r>
      <rPr>
        <i/>
        <sz val="8"/>
        <color indexed="18"/>
        <rFont val="Arial"/>
        <family val="2"/>
      </rPr>
      <t xml:space="preserve"> flights.</t>
    </r>
  </si>
  <si>
    <r>
      <t xml:space="preserve">Aircraft operators which are </t>
    </r>
    <r>
      <rPr>
        <b/>
        <i/>
        <u/>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</si>
  <si>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</si>
  <si>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</si>
  <si>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</si>
  <si>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</si>
  <si>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</si>
  <si>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</si>
  <si>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</si>
  <si>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</si>
  <si>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</si>
  <si>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</si>
  <si>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</si>
  <si>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</si>
  <si>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</si>
  <si>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</si>
  <si>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</si>
  <si>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</si>
  <si>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</si>
  <si>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</si>
  <si>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</si>
  <si>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</si>
  <si>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</si>
  <si>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</si>
  <si>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</si>
  <si>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</si>
  <si>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</si>
  <si>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</si>
  <si>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</si>
  <si>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</si>
  <si>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</si>
  <si>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</si>
  <si>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</si>
  <si>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</si>
  <si>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</si>
  <si>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</si>
  <si>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</si>
  <si>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</si>
  <si>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</si>
  <si>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</si>
  <si>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</si>
  <si>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</si>
  <si>
    <t>Aircraft operators Emissions report EU ETS &amp; CORSIA</t>
  </si>
  <si>
    <t>AER EU ETS &amp; CORSIA</t>
  </si>
  <si>
    <t>Used for combined reporting under the EU ETS and ICAO CORSIA</t>
  </si>
  <si>
    <t>Version number of this emission report</t>
  </si>
  <si>
    <t>Emissions of the aircraft operator from international flights covered by CORSIA:</t>
  </si>
  <si>
    <t>Total emissions from international flights:</t>
  </si>
  <si>
    <t>Total emissions from flights subject to offsetting requirements:</t>
  </si>
  <si>
    <t>Total emissions reductions claimed from the use of CORSIA eligible fuels:</t>
  </si>
  <si>
    <t>Sections added to the EU ETS template related to information required for CORSIA are identified by a light blue frame.</t>
  </si>
  <si>
    <t>Reporting Year and Scope</t>
  </si>
  <si>
    <t>CONTR_CORSIAapplied</t>
  </si>
  <si>
    <t>CONTR_onlyCORSIA</t>
  </si>
  <si>
    <t>In line with paragraph 1.2 of the CORSIA SARPs, the aircraft operator is attributed to the state according to its ICAO designator, if applicable, or to the state that issued the AOC, or the place of juridical registration.</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</si>
  <si>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</si>
  <si>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Please confirm if you have an obligation under the EU ETS:</t>
  </si>
  <si>
    <t>Please confirm if you want to use this emission report for CORSIA:</t>
  </si>
  <si>
    <t>New</t>
  </si>
  <si>
    <t>Scope: EU ETS and/or CORSIA:</t>
  </si>
  <si>
    <t>Note: If this section is kept empty, it is automatically assumed that this report is filled for EU ETS only.</t>
  </si>
  <si>
    <t xml:space="preserve">If you have an obligation under CORSIA to the same country as under the EU ETS, you should fill in the sections of this template which are marked as relating to ICAO's market based mechanism CORSIA (indicated by a light blue frame). </t>
  </si>
  <si>
    <t>(l)</t>
  </si>
  <si>
    <t>Version number of this emission report:</t>
  </si>
  <si>
    <t>This should be a natural number (starting from 1) helping the verifier and competent authority to identify the version of the report verified.</t>
  </si>
  <si>
    <t>used for EU ETS</t>
  </si>
  <si>
    <t>Fuel used</t>
  </si>
  <si>
    <t>Jet-A</t>
  </si>
  <si>
    <t>Jet-A1</t>
  </si>
  <si>
    <t>Jet-B</t>
  </si>
  <si>
    <t>AvGas</t>
  </si>
  <si>
    <t>Total number of international flights during reporting period:</t>
  </si>
  <si>
    <t xml:space="preserve">   Total number of international flights subject to offsetting requirements:</t>
  </si>
  <si>
    <t>Total emissions reductions claimed from the use of CORSIA eligible fuels (in tonnes):</t>
  </si>
  <si>
    <t>Fuel type</t>
  </si>
  <si>
    <t>Emission reductions claimed</t>
  </si>
  <si>
    <t>Feedstock</t>
  </si>
  <si>
    <t>Conversion process</t>
  </si>
  <si>
    <t>Departure</t>
  </si>
  <si>
    <t>Arrival</t>
  </si>
  <si>
    <t>Total No. of flights</t>
  </si>
  <si>
    <t>Total amount of fuel used (in tonnes)</t>
  </si>
  <si>
    <t>Fuel conversion factors</t>
  </si>
  <si>
    <t>Subject to offsetting requirements?</t>
  </si>
  <si>
    <t>ICAO airport code</t>
  </si>
  <si>
    <t>State</t>
  </si>
  <si>
    <t>Legal representative of the aircraft operator</t>
  </si>
  <si>
    <t>Please provide contact information of a representative who is legally responsible for the aircraft operator, for the purpose of compliance with the EU ETS, or CORSIA rules, as applicable.</t>
  </si>
  <si>
    <t>(I)</t>
  </si>
  <si>
    <t>(II)</t>
  </si>
  <si>
    <t>(III)</t>
  </si>
  <si>
    <t xml:space="preserve">-  </t>
  </si>
  <si>
    <t>Legal basis</t>
  </si>
  <si>
    <t>https://eur-lex.europa.eu/legal-content/EN/TXT/?uri=CELEX:02003L0087-20180408</t>
  </si>
  <si>
    <t>That delegated act can be downloaded from:</t>
  </si>
  <si>
    <t>The Monitoring and Reporting Regulation (Commission Regulation (EU) No 601/2012, hereinafter the "MRR"), defines further requirements for monitoring and reporting. The MRR can be downloaded from:</t>
  </si>
  <si>
    <t>https://eur-lex.europa.eu/eli/reg/2012/601</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</si>
  <si>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</si>
  <si>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</si>
  <si>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</si>
  <si>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Information on CORSIA</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</si>
  <si>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</si>
  <si>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The SARPs, the ETM and all Implementation Elements are available under the following address:</t>
  </si>
  <si>
    <t>https://www.icao.int/environmental-protection/CORSIA/Pages/default.aspx</t>
  </si>
  <si>
    <t>Scope and relevance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</si>
  <si>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</si>
  <si>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Non-commercial air transport operators which emit less than 1 000 t CO2 per year under the "full scope" of the EU ETS.</t>
  </si>
  <si>
    <t>For further information, in particular regarding "full" and "reduced" scope and simplified approaches, please see MRR guidance document No.2 "General guidance for Aircraft Operators", which can be downloaded under:</t>
  </si>
  <si>
    <t>https://ec.europa.eu/clima/sites/clima/files/ets/monitoring/docs/gd2_guidance_aircraft_en.pdf</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</si>
  <si>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t>
  </si>
  <si>
    <t>Note that under the EU ETS some simplified monitoring, reporting and verification requirements apply for small emitters. This template guides you whether you are allowed to use the simplified approaches (see section (6) of this template).</t>
  </si>
  <si>
    <t>According to the delegated act pursuant to Article 28c of the EU ETS Directive, this template is also to be used for CORSIA reporting.</t>
  </si>
  <si>
    <t>(IV)</t>
  </si>
  <si>
    <t>Guidance on this template</t>
  </si>
  <si>
    <t xml:space="preserve">https://ec.europa.eu/clima/policies/ets/monitoring_en#tab-0-1 </t>
  </si>
  <si>
    <t>EMISSION DATA PER COUNTRY AND FUEL – EU ETS</t>
  </si>
  <si>
    <t>Additional emissions data – EU ETS</t>
  </si>
  <si>
    <t>a)</t>
  </si>
  <si>
    <t>Summary of reported international flights and emissions</t>
  </si>
  <si>
    <t>t</t>
  </si>
  <si>
    <t>Note I: Please report both directions between aerodrome pairs if applicable (A-B and B-A).</t>
  </si>
  <si>
    <t>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t>
  </si>
  <si>
    <t>Note III: Please also complete the CORSIA eligible fuels supplementary information to the Emissions Report, if CORSIA eligible fuels were used during the reporting period.</t>
  </si>
  <si>
    <t>Total emission reductions from the use of CORSIA eligible fuel(s) claimed:</t>
  </si>
  <si>
    <t>Unit</t>
  </si>
  <si>
    <t>CORSIA_FuelsList</t>
  </si>
  <si>
    <t>EU_EF_forCORSIAFuelList</t>
  </si>
  <si>
    <t>EF_SystemSelection</t>
  </si>
  <si>
    <t>EU ETS</t>
  </si>
  <si>
    <t>CORSIA</t>
  </si>
  <si>
    <t>Explanation for the data below: Please complete the list underneath. All aerodrome pairs that were operated during the reporting year have to be reported.</t>
  </si>
  <si>
    <r>
      <t>Total CO</t>
    </r>
    <r>
      <rPr>
        <vertAlign val="subscript"/>
        <sz val="10"/>
        <rFont val="Arial"/>
        <family val="2"/>
      </rPr>
      <t>2</t>
    </r>
    <r>
      <rPr>
        <sz val="10"/>
        <rFont val="Arial"/>
        <family val="2"/>
      </rPr>
      <t xml:space="preserve"> emissions from international flights (in tonnes):</t>
    </r>
  </si>
  <si>
    <r>
      <t xml:space="preserve">   Total CO</t>
    </r>
    <r>
      <rPr>
        <vertAlign val="subscript"/>
        <sz val="10"/>
        <rFont val="Arial"/>
        <family val="2"/>
      </rPr>
      <t>2</t>
    </r>
    <r>
      <rPr>
        <sz val="10"/>
        <rFont val="Arial"/>
        <family val="2"/>
      </rPr>
      <t xml:space="preserve"> emissions from flights subject to offsetting requirements (in tonnes):</t>
    </r>
  </si>
  <si>
    <r>
      <t>CO</t>
    </r>
    <r>
      <rPr>
        <vertAlign val="subscript"/>
        <sz val="10"/>
        <rFont val="Arial"/>
        <family val="2"/>
      </rPr>
      <t>2</t>
    </r>
    <r>
      <rPr>
        <sz val="10"/>
        <rFont val="Arial"/>
        <family val="2"/>
      </rPr>
      <t xml:space="preserve"> emissions (in tonnes)</t>
    </r>
  </si>
  <si>
    <t>CNTR_EFSystemselected</t>
  </si>
  <si>
    <t>CNTR_EFListSelected</t>
  </si>
  <si>
    <t>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t>
  </si>
  <si>
    <t>CORSIA emissions data</t>
  </si>
  <si>
    <t>Annex: Emissions per aerodrome pair – EU ETS</t>
  </si>
  <si>
    <t>This emission report is used for CORSIA:</t>
  </si>
  <si>
    <t>Note: If unclear in the table above, whether data gaps apply to EU ETS, CORSIA, or both types of data, please add relevant information in the table, e.g. by specifying it in the "type" column.</t>
  </si>
  <si>
    <t>The following rules for selecting methodologies apply:</t>
  </si>
  <si>
    <t xml:space="preserve">For the reporting years 2019 and 2020 (in accordance with Annex 16, Volume IV, Part II, Chapter 2, 2.2.1.2) </t>
  </si>
  <si>
    <t>a Fuel Use Monitoring Method is mandatory for aeroplane operators with annual emissions equal to or above 500 000 tonnes of CO2 from international flights, as defined in Annex 16, Volume IV, Part II, Chapter 1, 1.1.2 and Chapter 2, 2.1.</t>
  </si>
  <si>
    <t xml:space="preserve">For the reporting years 2021 until 2035  (in accordance with Annex 16, Volume IV, Part II, Chapter 2, 2.2.1.3) </t>
  </si>
  <si>
    <t>b)</t>
  </si>
  <si>
    <t>Summary of fuel quantities (in tonnes):</t>
  </si>
  <si>
    <t>CORSIA eligible fuels claimed (only applicable from reporting year 2021 onwards)</t>
  </si>
  <si>
    <t>b1)</t>
  </si>
  <si>
    <t>c)</t>
  </si>
  <si>
    <t>Table of all aerodrome pairs</t>
  </si>
  <si>
    <t>other</t>
  </si>
  <si>
    <t>used for CORSIA (if applicable)</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</si>
  <si>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and/or for flights falling under CORSIA (if applicable). </t>
  </si>
  <si>
    <t>Please indicate also which fuel is used by the aircraft type by indicating "True" in the appropriate column(s). If you have listed alternative fuels in section 5(b), please select the appropriate fuel in the column "other".</t>
  </si>
  <si>
    <t>Total mass of the neat CORSIA eligible fuel (in tonnes)</t>
  </si>
  <si>
    <t>CNTR_ReportingYear</t>
  </si>
  <si>
    <t>P3 Aircraft AER_COM_en_201112.xls</t>
  </si>
  <si>
    <t>P3 Aircraft AER_COM_en_250113.xls</t>
  </si>
  <si>
    <t>P3 Aircraft AER_COM_en_090313.xls</t>
  </si>
  <si>
    <t>P3 Aircraft AER_COM_en_220313.xls</t>
  </si>
  <si>
    <t>P3 Aircraft AER_COM_en_260413.xls</t>
  </si>
  <si>
    <t>P3 Aircraft AER_COM_en_241115.xls</t>
  </si>
  <si>
    <t>P3 Aircraft AER_COM_en_161215.xls</t>
  </si>
  <si>
    <t>Hide row for reduced scope</t>
  </si>
  <si>
    <t>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t>
  </si>
  <si>
    <t xml:space="preserve">(b1) </t>
  </si>
  <si>
    <t>Further information on alternative fuels:</t>
  </si>
  <si>
    <t>CORSIA Website:</t>
  </si>
  <si>
    <t>First Draft with CORSIA elements to TWG for discussion</t>
  </si>
  <si>
    <t>Life Cycle Emissions</t>
  </si>
  <si>
    <t>Life cycle emissions</t>
  </si>
  <si>
    <t>2nd Draft for Discussion within the TWG on MRVA</t>
  </si>
  <si>
    <t>Total emissions of the aircraft operator from flights reportable under the EU ETS:</t>
  </si>
  <si>
    <t xml:space="preserve">The SARPs are supplemented by the "Environmental Technical Manual, Volume IV — Carbon Offsetting and Reduction Scheme for International Aviation (CORSIA)" (Doc 9501), referred to as the "ETM", and further "ICAO CORSIA Implementation Elements". </t>
  </si>
  <si>
    <t>2nd Draft with CORSIA elements to TWG for discussion</t>
  </si>
  <si>
    <t>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t>
  </si>
  <si>
    <t>Where small emitters make use of this simplification, this section can be left empty.</t>
  </si>
  <si>
    <t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</si>
  <si>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Commercial air transport operators, operating either fewer than 243 flights per period for three consecutive four-month periods, or operating flights with total annual emissions lower than 10 000 tonnes per year under the "full scope".</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</si>
  <si>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t>
  </si>
  <si>
    <t>If you are not on this list, you may still be subject to EU ETS or CORSIA reporting to a Member State based on the criteria referred to under point III(4) above.</t>
  </si>
  <si>
    <t>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t>
  </si>
  <si>
    <t>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t>
  </si>
  <si>
    <t>Some aircraft operators have an obligation under CORSIA only, i.e. no obligation under the EU ETS. If you are filling this emissions report for CORSIA purposes only, please confirm below that this is the case.</t>
  </si>
  <si>
    <t>Are you required to comply with CORSIA in another state?</t>
  </si>
  <si>
    <t>Please confirm to which other state you will report under CORSIA:</t>
  </si>
  <si>
    <t>This identifier can be found on the list published by the Commission pursuant to Article 18a(3) of the EU ETS Directive.If the aircraft operator is not yet listed, please state "NA" (not applicable).</t>
  </si>
  <si>
    <t>The name of the aircraft operator on the list pursuant to Article 18a(3) of the EU ETS Directive may be different to the actual aircraft operator's name entered in 2(a) above.Keep empty, if not applicable.</t>
  </si>
  <si>
    <t>Malta - Transport Malta - Civil Aviation Directorate</t>
  </si>
  <si>
    <t>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t>
  </si>
  <si>
    <t>Please complete the following table with the appropriate data for the reporting year. Note that the emission factors presented in section 5(b) MUST BE USED for calculating these emissions.</t>
  </si>
  <si>
    <t>Provide details for each aircraft used during the year covered by this report for which you are the aircraft operator.</t>
  </si>
  <si>
    <t>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t>
  </si>
  <si>
    <t>https://www.icao.int/environmental-protection/CORSIA/Pages/state-pairs.aspx</t>
  </si>
  <si>
    <t>(12) CORSIA REPORTING</t>
  </si>
  <si>
    <t>You can select here either to use the default emission factors required by EU ETS legislation, or the default values provided by the SARPs for CORSIA:</t>
  </si>
  <si>
    <t>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t>
  </si>
  <si>
    <t>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</si>
  <si>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Please provide important information related to the biomass content of alternative fuels used here. Life cycle emissions should be calculated according to the methods provided by the Renewable Energy Directive (RED).</t>
  </si>
  <si>
    <t>Please give here the amount of emissions which are affected by the data gap. This figure must be INCLUDED in section 5 and/or section 12 depending on the type.</t>
  </si>
  <si>
    <t>Percentage of EU ETS flights for which data gaps occurred (rounded to nearest 0.1%)</t>
  </si>
  <si>
    <t>Percentage of international (CORSIA) flights for which data gaps occurred (rounded to nearest 0.1%)</t>
  </si>
  <si>
    <t>Language in which this report is filled:</t>
  </si>
  <si>
    <t>For performing automated checks on the data reported, it is important that the complete report is filled consistently in one language (which may deviate from the template's language). Please confirm here the language in which you have filled the report.</t>
  </si>
  <si>
    <t>Has the Art. 28a(6) derogation been used?</t>
  </si>
  <si>
    <t>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t>
  </si>
  <si>
    <t>The EU ETS Directive can be retrieved from:</t>
  </si>
  <si>
    <t>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t>
  </si>
  <si>
    <t>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</si>
  <si>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Note that here only biofuels used for EU ETS purposes are to be listed. "CORSIA eligible fuels", if applicable, are to be reported in section (12)(b1) of this template.</t>
  </si>
  <si>
    <t>Please specify which fuel consumption estimation tool you have used:</t>
  </si>
  <si>
    <t>can be deleted</t>
  </si>
  <si>
    <t>Kazakhstan - Civil Aviation Committee</t>
  </si>
  <si>
    <t>If you don't find the appropriate name of the issueing authority in the drop-down list, you can enter ist name like in a normal text field.</t>
  </si>
  <si>
    <t>ESF (Eurocontrol EU ETS Support Facility) populated by the SET</t>
  </si>
  <si>
    <t>Small Emitters Tool (SET) - Eurocontrol's fuel consumption estimation tool</t>
  </si>
  <si>
    <t>Other</t>
  </si>
  <si>
    <t>CommissionApprovedTools</t>
  </si>
  <si>
    <t>If you have chosen "Other" under point (e) above, which one?</t>
  </si>
  <si>
    <t>MSLanguages</t>
  </si>
  <si>
    <t>&lt;Please select&gt;</t>
  </si>
  <si>
    <t>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</si>
  <si>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TEXT (English Original) - don't change!</t>
  </si>
  <si>
    <t>Does your organisation have a documented environmental management system?  Please choose the most relevant response.</t>
  </si>
  <si>
    <t xml:space="preserve">This is the amount of allowances to be surrendered by the aircraft operator, as calculated in section 5(c). This figure should only include emissions to be reported under the EU ETS, i.e. relate to the reduced scope. </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</si>
  <si>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</si>
  <si>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t>
  </si>
  <si>
    <t>Small emitters are aircraft operators which operate fewer than 243 flights per period for three consecutive four-month periods and aircraft operators with total annual emissions lower than 25,000 t/ CO2 per year, related to the EU ETS full scope.</t>
  </si>
  <si>
    <t>Please report the total number of full scope flights covered by the EU ETS in each four-month period during the reporting year for which you are the aircraft operator:</t>
  </si>
  <si>
    <t>The following table is used for control purposes only. Please make sure that the totals are consistent with the result of section 5(c). The following sections (b) and (c) should be filled without any double counting of emissions.</t>
  </si>
  <si>
    <t>Total aggregated CO2 emissions from all flights relating to the reduced scope of the EU ETS Directive (= B + C)</t>
  </si>
  <si>
    <t>Please provide the data (totals during the reporting period, related to the reduced scope) in the table below per aerodrome pair.</t>
  </si>
  <si>
    <t>Total emissions
[t CO2]</t>
  </si>
  <si>
    <r>
      <t>Make sure you know which Member State is responsible for administering you</t>
    </r>
    <r>
      <rPr>
        <sz val="10"/>
        <color theme="0" tint="-0.34998626667073579"/>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</si>
  <si>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r>
      <t xml:space="preserve">Confidentiality statement: </t>
    </r>
    <r>
      <rPr>
        <sz val="10"/>
        <color theme="0" tint="-0.34998626667073579"/>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</si>
  <si>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r>
      <t>Note</t>
    </r>
    <r>
      <rPr>
        <i/>
        <sz val="8"/>
        <color theme="0" tint="-0.34998626667073579"/>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</si>
  <si>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Please provide a list of the aircraft types operated at the </t>
    </r>
    <r>
      <rPr>
        <b/>
        <u/>
        <sz val="10"/>
        <color theme="0" tint="-0.34998626667073579"/>
        <rFont val="Arial"/>
        <family val="2"/>
      </rPr>
      <t>time of submission of this monitoring plan</t>
    </r>
    <r>
      <rPr>
        <b/>
        <sz val="10"/>
        <color theme="0" tint="-0.34998626667073579"/>
        <rFont val="Arial"/>
        <family val="2"/>
      </rPr>
      <t>.</t>
    </r>
  </si>
  <si>
    <r>
      <t xml:space="preserve">Please provide details about the systems, procedures and responsibilities used to track the completeness of the list of </t>
    </r>
    <r>
      <rPr>
        <b/>
        <u/>
        <sz val="10"/>
        <color theme="0" tint="-0.34998626667073579"/>
        <rFont val="Arial"/>
        <family val="2"/>
      </rPr>
      <t>emission sources</t>
    </r>
    <r>
      <rPr>
        <b/>
        <sz val="10"/>
        <color theme="0" tint="-0.34998626667073579"/>
        <rFont val="Arial"/>
        <family val="2"/>
      </rPr>
      <t xml:space="preserve"> (aircraft used) over the monitoring year.</t>
    </r>
  </si>
  <si>
    <r>
      <t xml:space="preserve">The items specified below should ensure the completeness of monitoring and reporting of the emissions of all aircraft used during the monitoring year, including </t>
    </r>
    <r>
      <rPr>
        <i/>
        <u/>
        <sz val="8"/>
        <color theme="0" tint="-0.34998626667073579"/>
        <rFont val="Arial"/>
        <family val="2"/>
      </rPr>
      <t>owned</t>
    </r>
    <r>
      <rPr>
        <i/>
        <sz val="8"/>
        <color theme="0" tint="-0.34998626667073579"/>
        <rFont val="Arial"/>
        <family val="2"/>
      </rPr>
      <t xml:space="preserve"> aircraft, as well as </t>
    </r>
    <r>
      <rPr>
        <i/>
        <u/>
        <sz val="8"/>
        <color theme="0" tint="-0.34998626667073579"/>
        <rFont val="Arial"/>
        <family val="2"/>
      </rPr>
      <t>leased-in</t>
    </r>
    <r>
      <rPr>
        <i/>
        <sz val="8"/>
        <color theme="0" tint="-0.34998626667073579"/>
        <rFont val="Arial"/>
        <family val="2"/>
      </rPr>
      <t xml:space="preserve"> aircraft.</t>
    </r>
  </si>
  <si>
    <r>
      <t xml:space="preserve">Please provide details about the procedures to monitor the completeness of the </t>
    </r>
    <r>
      <rPr>
        <b/>
        <u/>
        <sz val="10"/>
        <color theme="0" tint="-0.34998626667073579"/>
        <rFont val="Arial"/>
        <family val="2"/>
      </rPr>
      <t>list of flights</t>
    </r>
    <r>
      <rPr>
        <b/>
        <sz val="10"/>
        <color theme="0" tint="-0.34998626667073579"/>
        <rFont val="Arial"/>
        <family val="2"/>
      </rPr>
      <t xml:space="preserve"> operated under the unique designator by aerodrome pair.</t>
    </r>
  </si>
  <si>
    <r>
      <t xml:space="preserve">Please detail the procedures and systems in place to keep an updated detailed </t>
    </r>
    <r>
      <rPr>
        <i/>
        <u/>
        <sz val="8"/>
        <color theme="0" tint="-0.34998626667073579"/>
        <rFont val="Arial"/>
        <family val="2"/>
      </rPr>
      <t>list of aerodrome pairs</t>
    </r>
    <r>
      <rPr>
        <i/>
        <sz val="8"/>
        <color theme="0" tint="-0.34998626667073579"/>
        <rFont val="Arial"/>
        <family val="2"/>
      </rPr>
      <t xml:space="preserve"> </t>
    </r>
    <r>
      <rPr>
        <i/>
        <u/>
        <sz val="8"/>
        <color theme="0" tint="-0.34998626667073579"/>
        <rFont val="Arial"/>
        <family val="2"/>
      </rPr>
      <t>and flights operated</t>
    </r>
    <r>
      <rPr>
        <i/>
        <sz val="8"/>
        <color theme="0" tint="-0.34998626667073579"/>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</si>
  <si>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theme="0" tint="-0.34998626667073579"/>
        <rFont val="Arial"/>
        <family val="2"/>
      </rPr>
      <t xml:space="preserve">list of flights </t>
    </r>
    <r>
      <rPr>
        <i/>
        <sz val="8"/>
        <color theme="0" tint="-0.34998626667073579"/>
        <rFont val="Arial"/>
        <family val="2"/>
      </rPr>
      <t>during the monitoring period which are included/excluded from EU ETS, as well as the procedures in place to ensure completeness and non-duplication of data.</t>
    </r>
  </si>
  <si>
    <r>
      <t>Please provide an estimate/prediction of the total annual fossil CO</t>
    </r>
    <r>
      <rPr>
        <b/>
        <vertAlign val="subscript"/>
        <sz val="10"/>
        <color theme="0" tint="-0.34998626667073579"/>
        <rFont val="Arial"/>
        <family val="2"/>
      </rPr>
      <t>2</t>
    </r>
    <r>
      <rPr>
        <b/>
        <sz val="10"/>
        <color theme="0" tint="-0.34998626667073579"/>
        <rFont val="Arial"/>
        <family val="2"/>
      </rPr>
      <t xml:space="preserve"> emissions for Annex 1 activities.</t>
    </r>
  </si>
  <si>
    <r>
      <t>tonnes CO</t>
    </r>
    <r>
      <rPr>
        <b/>
        <vertAlign val="subscript"/>
        <sz val="8"/>
        <color theme="0" tint="-0.34998626667073579"/>
        <rFont val="Arial"/>
        <family val="2"/>
      </rPr>
      <t>2</t>
    </r>
  </si>
  <si>
    <r>
      <t>Please confirm whether you operate fewer than 243 flights per period for three consecutive four-month periods; or operate flights with total annual fossil CO</t>
    </r>
    <r>
      <rPr>
        <b/>
        <vertAlign val="subscript"/>
        <sz val="10"/>
        <color theme="0" tint="-0.34998626667073579"/>
        <rFont val="Arial"/>
        <family val="2"/>
      </rPr>
      <t>2</t>
    </r>
    <r>
      <rPr>
        <b/>
        <sz val="10"/>
        <color theme="0" tint="-0.34998626667073579"/>
        <rFont val="Arial"/>
        <family val="2"/>
      </rPr>
      <t xml:space="preserve"> emissions lower than 25 000 tonnes per year?</t>
    </r>
  </si>
  <si>
    <r>
      <t>Provide suitable information to support the fact that you operate fewer than 243 flights per period for three consecutive four-month periods or that your annual emissions are lower than 25 000 tonnes of CO</t>
    </r>
    <r>
      <rPr>
        <i/>
        <vertAlign val="subscript"/>
        <sz val="8"/>
        <color theme="0" tint="-0.34998626667073579"/>
        <rFont val="Arial"/>
        <family val="2"/>
      </rPr>
      <t>2</t>
    </r>
    <r>
      <rPr>
        <i/>
        <sz val="8"/>
        <color theme="0" tint="-0.34998626667073579"/>
        <rFont val="Arial"/>
        <family val="2"/>
      </rPr>
      <t xml:space="preserve"> per year. Where necessary, you can attach further documents (see Section 15).</t>
    </r>
  </si>
  <si>
    <r>
      <t>CALCULATION OF CO</t>
    </r>
    <r>
      <rPr>
        <b/>
        <vertAlign val="subscript"/>
        <sz val="14"/>
        <color theme="0" tint="-0.34998626667073579"/>
        <rFont val="Arial"/>
        <family val="2"/>
      </rPr>
      <t>2</t>
    </r>
    <r>
      <rPr>
        <b/>
        <sz val="14"/>
        <color theme="0" tint="-0.34998626667073579"/>
        <rFont val="Arial"/>
        <family val="2"/>
      </rPr>
      <t xml:space="preserve"> EMISSIONS </t>
    </r>
  </si>
  <si>
    <r>
      <t xml:space="preserve">Please specify the methodology used to measure fuel consumption for </t>
    </r>
    <r>
      <rPr>
        <b/>
        <u/>
        <sz val="10"/>
        <color theme="0" tint="-0.34998626667073579"/>
        <rFont val="Arial"/>
        <family val="2"/>
      </rPr>
      <t>each aircraft type</t>
    </r>
    <r>
      <rPr>
        <b/>
        <sz val="10"/>
        <color theme="0" tint="-0.34998626667073579"/>
        <rFont val="Arial"/>
        <family val="2"/>
      </rPr>
      <t>.</t>
    </r>
  </si>
  <si>
    <r>
      <t xml:space="preserve">If the chosen methodology (Method A/Method B) is not applied for </t>
    </r>
    <r>
      <rPr>
        <b/>
        <u/>
        <sz val="10"/>
        <color theme="0" tint="-0.34998626667073579"/>
        <rFont val="Arial"/>
        <family val="2"/>
      </rPr>
      <t>all aircraft types</t>
    </r>
    <r>
      <rPr>
        <b/>
        <sz val="10"/>
        <color theme="0" tint="-0.34998626667073579"/>
        <rFont val="Arial"/>
        <family val="2"/>
      </rPr>
      <t>, please provide a justification for this approach in the box below</t>
    </r>
  </si>
  <si>
    <r>
      <t xml:space="preserve">Please provide details about the procedure to be used for defining the monitoring methodology for </t>
    </r>
    <r>
      <rPr>
        <b/>
        <u/>
        <sz val="10"/>
        <color theme="0" tint="-0.34998626667073579"/>
        <rFont val="Arial"/>
        <family val="2"/>
      </rPr>
      <t>additional aircraft types</t>
    </r>
    <r>
      <rPr>
        <b/>
        <sz val="10"/>
        <color theme="0" tint="-0.34998626667073579"/>
        <rFont val="Arial"/>
        <family val="2"/>
      </rPr>
      <t>.</t>
    </r>
  </si>
  <si>
    <r>
      <t>Name of system</t>
    </r>
    <r>
      <rPr>
        <sz val="8"/>
        <color theme="0" tint="-0.34998626667073579"/>
        <rFont val="Arial"/>
        <family val="2"/>
      </rPr>
      <t xml:space="preserve"> used (where applicable).</t>
    </r>
  </si>
  <si>
    <r>
      <t xml:space="preserve">If applicable, provide a list of </t>
    </r>
    <r>
      <rPr>
        <b/>
        <u/>
        <sz val="10"/>
        <color theme="0" tint="-0.34998626667073579"/>
        <rFont val="Arial"/>
        <family val="2"/>
      </rPr>
      <t>deviations</t>
    </r>
    <r>
      <rPr>
        <b/>
        <sz val="10"/>
        <color theme="0" tint="-0.34998626667073579"/>
        <rFont val="Arial"/>
        <family val="2"/>
      </rPr>
      <t xml:space="preserve"> from the general methodologies for determining </t>
    </r>
    <r>
      <rPr>
        <b/>
        <u/>
        <sz val="10"/>
        <color theme="0" tint="-0.34998626667073579"/>
        <rFont val="Arial"/>
        <family val="2"/>
      </rPr>
      <t>fuel uplifts</t>
    </r>
    <r>
      <rPr>
        <b/>
        <sz val="10"/>
        <color theme="0" tint="-0.34998626667073579"/>
        <rFont val="Arial"/>
        <family val="2"/>
      </rPr>
      <t>/</t>
    </r>
    <r>
      <rPr>
        <b/>
        <u/>
        <sz val="10"/>
        <color theme="0" tint="-0.34998626667073579"/>
        <rFont val="Arial"/>
        <family val="2"/>
      </rPr>
      <t>fuel contained in the tank</t>
    </r>
    <r>
      <rPr>
        <b/>
        <sz val="10"/>
        <color theme="0" tint="-0.34998626667073579"/>
        <rFont val="Arial"/>
        <family val="2"/>
      </rPr>
      <t xml:space="preserve"> and </t>
    </r>
    <r>
      <rPr>
        <b/>
        <u/>
        <sz val="10"/>
        <color theme="0" tint="-0.34998626667073579"/>
        <rFont val="Arial"/>
        <family val="2"/>
      </rPr>
      <t>density</t>
    </r>
    <r>
      <rPr>
        <b/>
        <sz val="10"/>
        <color theme="0" tint="-0.34998626667073579"/>
        <rFont val="Arial"/>
        <family val="2"/>
      </rPr>
      <t xml:space="preserve"> for </t>
    </r>
    <r>
      <rPr>
        <b/>
        <u/>
        <sz val="10"/>
        <color theme="0" tint="-0.34998626667073579"/>
        <rFont val="Arial"/>
        <family val="2"/>
      </rPr>
      <t>specific aerodromes</t>
    </r>
    <r>
      <rPr>
        <b/>
        <sz val="10"/>
        <color theme="0" tint="-0.34998626667073579"/>
        <rFont val="Arial"/>
        <family val="2"/>
      </rPr>
      <t>.</t>
    </r>
  </si>
  <si>
    <r>
      <t xml:space="preserve">Where </t>
    </r>
    <r>
      <rPr>
        <b/>
        <u/>
        <sz val="10"/>
        <color theme="0" tint="-0.34998626667073579"/>
        <rFont val="Arial"/>
        <family val="2"/>
      </rPr>
      <t>on-board systems</t>
    </r>
    <r>
      <rPr>
        <b/>
        <sz val="10"/>
        <color theme="0" tint="-0.34998626667073579"/>
        <rFont val="Arial"/>
        <family val="2"/>
      </rPr>
      <t xml:space="preserve"> are used for </t>
    </r>
    <r>
      <rPr>
        <b/>
        <u/>
        <sz val="10"/>
        <color theme="0" tint="-0.34998626667073579"/>
        <rFont val="Arial"/>
        <family val="2"/>
      </rPr>
      <t>measuring fuel uplifts</t>
    </r>
    <r>
      <rPr>
        <b/>
        <sz val="10"/>
        <color theme="0" tint="-0.34998626667073579"/>
        <rFont val="Arial"/>
        <family val="2"/>
      </rPr>
      <t xml:space="preserve"> and the </t>
    </r>
    <r>
      <rPr>
        <b/>
        <u/>
        <sz val="10"/>
        <color theme="0" tint="-0.34998626667073579"/>
        <rFont val="Arial"/>
        <family val="2"/>
      </rPr>
      <t>quantity remaining in the tank,</t>
    </r>
    <r>
      <rPr>
        <b/>
        <sz val="10"/>
        <color theme="0" tint="-0.34998626667073579"/>
        <rFont val="Arial"/>
        <family val="2"/>
      </rPr>
      <t xml:space="preserve"> please provide uncertainty associated with the on-board measurement equipment.</t>
    </r>
  </si>
  <si>
    <r>
      <t>For each source stream (fuel type), specify the estimated annual CO</t>
    </r>
    <r>
      <rPr>
        <i/>
        <vertAlign val="subscript"/>
        <sz val="8"/>
        <color theme="0" tint="-0.34998626667073579"/>
        <rFont val="Arial"/>
        <family val="2"/>
      </rPr>
      <t>2</t>
    </r>
    <r>
      <rPr>
        <i/>
        <sz val="8"/>
        <color theme="0" tint="-0.34998626667073579"/>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</si>
  <si>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Estimated annual fossil CO</t>
    </r>
    <r>
      <rPr>
        <b/>
        <vertAlign val="subscript"/>
        <sz val="8"/>
        <color theme="0" tint="-0.34998626667073579"/>
        <rFont val="Arial"/>
        <family val="2"/>
      </rPr>
      <t>2</t>
    </r>
    <r>
      <rPr>
        <b/>
        <sz val="8"/>
        <color theme="0" tint="-0.34998626667073579"/>
        <rFont val="Arial"/>
        <family val="2"/>
      </rPr>
      <t xml:space="preserve"> emissions from each fuel</t>
    </r>
  </si>
  <si>
    <r>
      <t>% of total estimated CO</t>
    </r>
    <r>
      <rPr>
        <b/>
        <vertAlign val="subscript"/>
        <sz val="8"/>
        <color theme="0" tint="-0.34998626667073579"/>
        <rFont val="Arial"/>
        <family val="2"/>
      </rPr>
      <t>2</t>
    </r>
    <r>
      <rPr>
        <b/>
        <sz val="8"/>
        <color theme="0" tint="-0.34998626667073579"/>
        <rFont val="Arial"/>
        <family val="2"/>
      </rPr>
      <t xml:space="preserve"> emissions </t>
    </r>
  </si>
  <si>
    <r>
      <t xml:space="preserve">If applicable, please describe the approaches used for </t>
    </r>
    <r>
      <rPr>
        <b/>
        <u/>
        <sz val="10"/>
        <color theme="0" tint="-0.34998626667073579"/>
        <rFont val="Arial"/>
        <family val="2"/>
      </rPr>
      <t>sampling</t>
    </r>
    <r>
      <rPr>
        <u/>
        <sz val="10"/>
        <color theme="0" tint="-0.34998626667073579"/>
        <rFont val="Arial"/>
        <family val="2"/>
      </rPr>
      <t xml:space="preserve"> </t>
    </r>
    <r>
      <rPr>
        <b/>
        <sz val="10"/>
        <color theme="0" tint="-0.34998626667073579"/>
        <rFont val="Arial"/>
        <family val="2"/>
      </rPr>
      <t>batches of alternative fuels.</t>
    </r>
  </si>
  <si>
    <r>
      <t xml:space="preserve">If applicable, please describe the approaches used to </t>
    </r>
    <r>
      <rPr>
        <b/>
        <u/>
        <sz val="10"/>
        <color theme="0" tint="-0.34998626667073579"/>
        <rFont val="Arial"/>
        <family val="2"/>
      </rPr>
      <t>analyse</t>
    </r>
    <r>
      <rPr>
        <b/>
        <sz val="10"/>
        <color theme="0" tint="-0.34998626667073579"/>
        <rFont val="Arial"/>
        <family val="2"/>
      </rPr>
      <t xml:space="preserve"> alternative fuels (including biofuels) for the determination of net calorific value, emission factors and biogenic content (as relevant).</t>
    </r>
  </si>
  <si>
    <r>
      <t>SIMPLIFIED CALCULATION OF CO</t>
    </r>
    <r>
      <rPr>
        <b/>
        <vertAlign val="subscript"/>
        <sz val="14"/>
        <color theme="0" tint="-0.34998626667073579"/>
        <rFont val="Arial"/>
        <family val="2"/>
      </rPr>
      <t>2</t>
    </r>
    <r>
      <rPr>
        <b/>
        <sz val="14"/>
        <color theme="0" tint="-0.34998626667073579"/>
        <rFont val="Arial"/>
        <family val="2"/>
      </rPr>
      <t xml:space="preserve"> EMISSIONS</t>
    </r>
  </si>
  <si>
    <r>
      <t>Default IPCC value (tCO</t>
    </r>
    <r>
      <rPr>
        <b/>
        <vertAlign val="subscript"/>
        <sz val="8"/>
        <color theme="0" tint="-0.34998626667073579"/>
        <rFont val="Arial"/>
        <family val="2"/>
      </rPr>
      <t xml:space="preserve">2 </t>
    </r>
    <r>
      <rPr>
        <b/>
        <sz val="8"/>
        <color theme="0" tint="-0.34998626667073579"/>
        <rFont val="Arial"/>
        <family val="2"/>
      </rPr>
      <t>/ t)</t>
    </r>
  </si>
  <si>
    <r>
      <t>Diagram reference</t>
    </r>
    <r>
      <rPr>
        <sz val="8"/>
        <color theme="0" tint="-0.34998626667073579"/>
        <rFont val="Arial"/>
        <family val="2"/>
      </rPr>
      <t xml:space="preserve"> (where applicable)</t>
    </r>
  </si>
  <si>
    <r>
      <t>Post</t>
    </r>
    <r>
      <rPr>
        <sz val="8"/>
        <color theme="0" tint="-0.34998626667073579"/>
        <rFont val="Arial"/>
        <family val="2"/>
      </rPr>
      <t xml:space="preserve"> or </t>
    </r>
    <r>
      <rPr>
        <u/>
        <sz val="8"/>
        <color theme="0" tint="-0.34998626667073579"/>
        <rFont val="Arial"/>
        <family val="2"/>
      </rPr>
      <t>department</t>
    </r>
    <r>
      <rPr>
        <sz val="8"/>
        <color theme="0" tint="-0.34998626667073579"/>
        <rFont val="Arial"/>
        <family val="2"/>
      </rPr>
      <t xml:space="preserve"> responsible for the procedure and for any data generated</t>
    </r>
  </si>
  <si>
    <r>
      <t>Name of IT system</t>
    </r>
    <r>
      <rPr>
        <sz val="8"/>
        <color theme="0" tint="-0.34998626667073579"/>
        <rFont val="Arial"/>
        <family val="2"/>
      </rPr>
      <t xml:space="preserve"> used (where applicable).</t>
    </r>
  </si>
  <si>
    <r>
      <t>List of EN</t>
    </r>
    <r>
      <rPr>
        <sz val="8"/>
        <color theme="0" tint="-0.34998626667073579"/>
        <rFont val="Arial"/>
        <family val="2"/>
      </rPr>
      <t xml:space="preserve"> or other </t>
    </r>
    <r>
      <rPr>
        <u/>
        <sz val="8"/>
        <color theme="0" tint="-0.34998626667073579"/>
        <rFont val="Arial"/>
        <family val="2"/>
      </rPr>
      <t>standards</t>
    </r>
    <r>
      <rPr>
        <sz val="8"/>
        <color theme="0" tint="-0.34998626667073579"/>
        <rFont val="Arial"/>
        <family val="2"/>
      </rPr>
      <t xml:space="preserve"> applied (where relevant)</t>
    </r>
  </si>
  <si>
    <r>
      <t xml:space="preserve">List of </t>
    </r>
    <r>
      <rPr>
        <u/>
        <sz val="8"/>
        <color theme="0" tint="-0.34998626667073579"/>
        <rFont val="Arial"/>
        <family val="2"/>
      </rPr>
      <t>primary data sources</t>
    </r>
  </si>
  <si>
    <r>
      <t>Description</t>
    </r>
    <r>
      <rPr>
        <sz val="8"/>
        <color theme="0" tint="-0.34998626667073579"/>
        <rFont val="Arial"/>
        <family val="2"/>
      </rPr>
      <t xml:space="preserve"> of the relevant </t>
    </r>
    <r>
      <rPr>
        <u/>
        <sz val="8"/>
        <color theme="0" tint="-0.34998626667073579"/>
        <rFont val="Arial"/>
        <family val="2"/>
      </rPr>
      <t>processing steps</t>
    </r>
    <r>
      <rPr>
        <sz val="8"/>
        <color theme="0" tint="-0.34998626667073579"/>
        <rFont val="Arial"/>
        <family val="2"/>
      </rPr>
      <t xml:space="preserve"> for each specific data flow activity</t>
    </r>
    <r>
      <rPr>
        <i/>
        <sz val="8"/>
        <color theme="0" tint="-0.34998626667073579"/>
        <rFont val="Arial"/>
        <family val="2"/>
      </rPr>
      <t xml:space="preserve"> </t>
    </r>
  </si>
  <si>
    <r>
      <t xml:space="preserve">Please provide the results of a risk assessment that demonstrates that the control activities and procedures are commensurate with the risks identified.  </t>
    </r>
    <r>
      <rPr>
        <b/>
        <u/>
        <sz val="10"/>
        <color theme="0" tint="-0.34998626667073579"/>
        <rFont val="Arial"/>
        <family val="2"/>
      </rPr>
      <t>(Note: Only applicable to operators who are not small emitters or small emitters who do not intend to use the small emitters tool)</t>
    </r>
  </si>
  <si>
    <r>
      <t xml:space="preserve">Operators may select as a minimum the Tier 1 level to determine the mass of passengers and checked baggage.  Within the same trading period the chosen tier shall be applied consistently for </t>
    </r>
    <r>
      <rPr>
        <b/>
        <i/>
        <u/>
        <sz val="8"/>
        <color theme="0" tint="-0.34998626667073579"/>
        <rFont val="Arial"/>
        <family val="2"/>
      </rPr>
      <t>ALL</t>
    </r>
    <r>
      <rPr>
        <i/>
        <sz val="8"/>
        <color theme="0" tint="-0.34998626667073579"/>
        <rFont val="Arial"/>
        <family val="2"/>
      </rPr>
      <t xml:space="preserve"> flights.</t>
    </r>
  </si>
  <si>
    <r>
      <t xml:space="preserve">Please provide details about the systems and procedures you have in place to monitor the </t>
    </r>
    <r>
      <rPr>
        <b/>
        <u/>
        <sz val="10"/>
        <color theme="0" tint="-0.34998626667073579"/>
        <rFont val="Arial"/>
        <family val="2"/>
      </rPr>
      <t>number of passengers</t>
    </r>
    <r>
      <rPr>
        <b/>
        <sz val="10"/>
        <color theme="0" tint="-0.34998626667073579"/>
        <rFont val="Arial"/>
        <family val="2"/>
      </rPr>
      <t xml:space="preserve"> on a flight:</t>
    </r>
  </si>
  <si>
    <r>
      <t xml:space="preserve">Aircraft operators which are </t>
    </r>
    <r>
      <rPr>
        <b/>
        <i/>
        <u/>
        <sz val="8"/>
        <color theme="0" tint="-0.34998626667073579"/>
        <rFont val="Arial"/>
        <family val="2"/>
      </rPr>
      <t>not</t>
    </r>
    <r>
      <rPr>
        <i/>
        <sz val="8"/>
        <color theme="0" tint="-0.34998626667073579"/>
        <rFont val="Arial"/>
        <family val="2"/>
      </rPr>
      <t xml:space="preserve"> required to have Mass and Balance documentation shall propose a suitable methodology for determining the mass of freight and mail.</t>
    </r>
  </si>
  <si>
    <t>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t>
  </si>
  <si>
    <t>North Macedonia</t>
  </si>
  <si>
    <t>end</t>
  </si>
  <si>
    <t>If required, you may add further rows above the "end" markers by inserting rows above this one. This is best done by inserting a copied row.</t>
  </si>
  <si>
    <t>https://eur-lex.europa.eu/eli/reg_del/2019/1603/oj</t>
  </si>
  <si>
    <t>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t>
  </si>
  <si>
    <t xml:space="preserve">(f) </t>
  </si>
  <si>
    <t>Czechia</t>
  </si>
  <si>
    <t>Czechia - Civil Aviation Authority</t>
  </si>
  <si>
    <r>
      <t xml:space="preserve">This version is based on the final version of the annual emissions report template for aircraft operators, as re-endorsed by the Climate Change Committee by written procedure in December 2015;
The is the second draft of the revised version, dated 18 October 2019.
</t>
    </r>
    <r>
      <rPr>
        <sz val="14"/>
        <color rgb="FFFF0000"/>
        <rFont val="Arial"/>
        <family val="2"/>
      </rPr>
      <t>This template is a draft for discussion and should NOT be used for the submission of data.</t>
    </r>
  </si>
  <si>
    <t>If you use this report for CORSIA purposes, please confirm here if you are using an applicable emission estimation tool:</t>
  </si>
  <si>
    <t>An emission estimation tool was used for all emissions under CORSIA:</t>
  </si>
  <si>
    <t>An emission estimation tool was used only for emissions without offsetting requirements:</t>
  </si>
  <si>
    <t>Note: please check with the emissions entered in Sheet "CORSIA emissions" whether the thresholds for eligibility for use of an emission estimation tool are met.</t>
  </si>
  <si>
    <t>an aeroplane operator with annual CO2 emissions from international flights, as defined in Annex 16, Volume IV, Part II, Chapter 1, 1.1.2 and Chapter 2, 2.1 of less than 500 000 tonnes, shall use either a Fuel Use Monitoring Method or an emission estimation tool.</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</si>
  <si>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an emission estimation tool.</t>
  </si>
  <si>
    <t>an aeroplane operator with annual emissions from international flights subject to offsetting requirements, as defined in Annex 16, Volume IV, Part II, Chapter 1, 1.1.2, and Chapter 3, 3.1, of less than 50 000 tonnes, shall use either a Fuel Use Monitoring Method or an emission estimation tool.</t>
  </si>
  <si>
    <r>
      <t>CO</t>
    </r>
    <r>
      <rPr>
        <vertAlign val="subscript"/>
        <sz val="10"/>
        <rFont val="Arial"/>
        <family val="2"/>
      </rPr>
      <t>2</t>
    </r>
    <r>
      <rPr>
        <sz val="10"/>
        <rFont val="Arial"/>
        <family val="2"/>
      </rPr>
      <t xml:space="preserve"> emissions estimated with a tool?</t>
    </r>
  </si>
  <si>
    <t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t>
  </si>
  <si>
    <t>NEW 2019</t>
  </si>
  <si>
    <t>This version is based on the final version of the annual emissions report template for aircraft operators, as re-endorsed by the Climate Change Committee by written procedure in December 2015;
The is the second draft of the revised version, dated 18 October 2019.
This template is a draft for discussion and should NOT be used for the submission of data.</t>
  </si>
  <si>
    <r>
      <t>Total CO</t>
    </r>
    <r>
      <rPr>
        <vertAlign val="subscript"/>
        <sz val="10"/>
        <color theme="0" tint="-0.34998626667073579"/>
        <rFont val="Arial"/>
        <family val="2"/>
      </rPr>
      <t>2</t>
    </r>
    <r>
      <rPr>
        <sz val="10"/>
        <color theme="0" tint="-0.34998626667073579"/>
        <rFont val="Arial"/>
        <family val="2"/>
      </rPr>
      <t xml:space="preserve"> emissions from international flights (in tonnes):</t>
    </r>
  </si>
  <si>
    <r>
      <t xml:space="preserve">   Total CO</t>
    </r>
    <r>
      <rPr>
        <vertAlign val="subscript"/>
        <sz val="10"/>
        <color theme="0" tint="-0.34998626667073579"/>
        <rFont val="Arial"/>
        <family val="2"/>
      </rPr>
      <t>2</t>
    </r>
    <r>
      <rPr>
        <sz val="10"/>
        <color theme="0" tint="-0.34998626667073579"/>
        <rFont val="Arial"/>
        <family val="2"/>
      </rPr>
      <t xml:space="preserve"> emissions from flights subject to offsetting requirements (in tonnes):</t>
    </r>
  </si>
  <si>
    <r>
      <t>CO</t>
    </r>
    <r>
      <rPr>
        <vertAlign val="subscript"/>
        <sz val="10"/>
        <color theme="0" tint="-0.34998626667073579"/>
        <rFont val="Arial"/>
        <family val="2"/>
      </rPr>
      <t>2</t>
    </r>
    <r>
      <rPr>
        <sz val="10"/>
        <color theme="0" tint="-0.34998626667073579"/>
        <rFont val="Arial"/>
        <family val="2"/>
      </rPr>
      <t xml:space="preserve"> emissions estimated with a tool?</t>
    </r>
  </si>
  <si>
    <r>
      <t>CO</t>
    </r>
    <r>
      <rPr>
        <vertAlign val="subscript"/>
        <sz val="10"/>
        <color theme="0" tint="-0.34998626667073579"/>
        <rFont val="Arial"/>
        <family val="2"/>
      </rPr>
      <t>2</t>
    </r>
    <r>
      <rPr>
        <sz val="10"/>
        <color theme="0" tint="-0.34998626667073579"/>
        <rFont val="Arial"/>
        <family val="2"/>
      </rPr>
      <t xml:space="preserve"> emissions (in tonnes)</t>
    </r>
  </si>
  <si>
    <r>
      <t xml:space="preserve">Detailed emissions data </t>
    </r>
    <r>
      <rPr>
        <sz val="10"/>
        <rFont val="Calibri"/>
        <family val="2"/>
      </rPr>
      <t>–</t>
    </r>
    <r>
      <rPr>
        <sz val="10"/>
        <rFont val="Arial"/>
        <family val="2"/>
      </rPr>
      <t xml:space="preserve"> EU ETS</t>
    </r>
  </si>
  <si>
    <t>3rd (Final draft) for endorsement by CCC</t>
  </si>
  <si>
    <t>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t>
  </si>
  <si>
    <t>Please specify here the data gaps occurred, how surrogate data was determined, and the amount of emissions according to the surrogate data. Note that these data are NOT added to the emissions given in section 5 and/or 12 (if relevant), but must be included in the data in those sections.</t>
  </si>
  <si>
    <t>Please continue by adding further rows as needed (above the "end" markers). This must be done by copying an empty row and inserting it thereafter. A simple "insert row" command will NOT be sufficent.</t>
  </si>
  <si>
    <t>Contact person for the accredited verifier:</t>
  </si>
  <si>
    <t>Final Draft for endorsement by the CCC</t>
  </si>
  <si>
    <t>This option is only relevant for emissions taking place from 2021 onwards.</t>
  </si>
  <si>
    <t>ICAO Member State List</t>
  </si>
  <si>
    <t>Bolivia (Plurinational State of)</t>
  </si>
  <si>
    <t>Cabo Verde</t>
  </si>
  <si>
    <t>Democratic People's Republic of Korea</t>
  </si>
  <si>
    <t>Democratic Republic of the Congo</t>
  </si>
  <si>
    <t>Eswatini</t>
  </si>
  <si>
    <t>Iran (Islamic Republic of)</t>
  </si>
  <si>
    <t>Micronesia (Federated States of)</t>
  </si>
  <si>
    <t>Republic of Korea</t>
  </si>
  <si>
    <t>Republic of Moldova</t>
  </si>
  <si>
    <t>United Republic of Tanzania</t>
  </si>
  <si>
    <t>Venezuela (Bolivarian Republic of)</t>
  </si>
  <si>
    <t>This is the final version of the annual emission report template endorsed by the Climate Change Committee by written procedure ending in January 2020.</t>
  </si>
  <si>
    <t>Final endorsed Version including CORSIA</t>
  </si>
  <si>
    <t>Hide row</t>
  </si>
  <si>
    <t xml:space="preserve">KlasJet </t>
  </si>
  <si>
    <t>KLJ</t>
  </si>
  <si>
    <t>LT.AOC.031</t>
  </si>
  <si>
    <t>61-OT-25</t>
  </si>
  <si>
    <t>Dariaus ir Girėno g. 21A</t>
  </si>
  <si>
    <t>Vilnius</t>
  </si>
  <si>
    <t>LT-02189</t>
  </si>
  <si>
    <t>info@klasjet.aero</t>
  </si>
  <si>
    <t xml:space="preserve">Mindaugas </t>
  </si>
  <si>
    <t>Varkojus</t>
  </si>
  <si>
    <t xml:space="preserve">Flight Operations Coordinator </t>
  </si>
  <si>
    <t>mindaugas.varkojus@klasjet.aero</t>
  </si>
  <si>
    <t>Rita</t>
  </si>
  <si>
    <t>rita.domkute@klasjet.aero</t>
  </si>
  <si>
    <t xml:space="preserve">Varkojus </t>
  </si>
  <si>
    <t xml:space="preserve">Dariaus ir Girenėno 21a </t>
  </si>
  <si>
    <t>B733</t>
  </si>
  <si>
    <t>B735</t>
  </si>
  <si>
    <t>2B19</t>
  </si>
  <si>
    <t>EYVI</t>
  </si>
  <si>
    <t>LFOK</t>
  </si>
  <si>
    <t>LHBP</t>
  </si>
  <si>
    <t>EGGW</t>
  </si>
  <si>
    <t>EYKA</t>
  </si>
  <si>
    <t>LZIB</t>
  </si>
  <si>
    <t>LEBL</t>
  </si>
  <si>
    <t>LEMD</t>
  </si>
  <si>
    <t>LFMN</t>
  </si>
  <si>
    <t>EDDM</t>
  </si>
  <si>
    <t>LFPB</t>
  </si>
  <si>
    <t>LFLB</t>
  </si>
  <si>
    <t>EVRA</t>
  </si>
  <si>
    <t>LOWW</t>
  </si>
  <si>
    <t>LEAL</t>
  </si>
  <si>
    <t>LIME</t>
  </si>
  <si>
    <t>EFHK</t>
  </si>
  <si>
    <t>EDDF</t>
  </si>
  <si>
    <t>LCPH</t>
  </si>
  <si>
    <t>EDDV</t>
  </si>
  <si>
    <t>LCLK</t>
  </si>
  <si>
    <t>EGFF</t>
  </si>
  <si>
    <t>EGCC</t>
  </si>
  <si>
    <t>LIMC</t>
  </si>
  <si>
    <t>LKKV</t>
  </si>
  <si>
    <t>LIRF</t>
  </si>
  <si>
    <t>LIPX</t>
  </si>
  <si>
    <t>LFLL</t>
  </si>
  <si>
    <t>LEVT</t>
  </si>
  <si>
    <t>LFMD</t>
  </si>
  <si>
    <t>EGHH</t>
  </si>
  <si>
    <t>LKPR</t>
  </si>
  <si>
    <t>EGSS</t>
  </si>
  <si>
    <t>EHBK</t>
  </si>
  <si>
    <t>ESMS</t>
  </si>
  <si>
    <t>LGAV</t>
  </si>
  <si>
    <t>LGRP</t>
  </si>
  <si>
    <t>EDDP</t>
  </si>
  <si>
    <t>LMML</t>
  </si>
  <si>
    <t>LIRP</t>
  </si>
  <si>
    <t>ESSA</t>
  </si>
  <si>
    <t>LEVC</t>
  </si>
  <si>
    <t>LFOT</t>
  </si>
  <si>
    <t>EGKK</t>
  </si>
  <si>
    <t>EGMC</t>
  </si>
  <si>
    <t>LEGT</t>
  </si>
  <si>
    <t>LGTS</t>
  </si>
  <si>
    <t>EDDB</t>
  </si>
  <si>
    <t>LIML</t>
  </si>
  <si>
    <t>LFSB</t>
  </si>
  <si>
    <t>LXGB</t>
  </si>
  <si>
    <t>LEMG</t>
  </si>
  <si>
    <t>ENGM</t>
  </si>
  <si>
    <t>EKCH</t>
  </si>
  <si>
    <t>EETN</t>
  </si>
  <si>
    <t>ETNG</t>
  </si>
  <si>
    <t>LFBM</t>
  </si>
  <si>
    <t>EGNX</t>
  </si>
  <si>
    <t>EDDK</t>
  </si>
  <si>
    <t>ELLX</t>
  </si>
  <si>
    <t>EGNM</t>
  </si>
  <si>
    <t>LIPO</t>
  </si>
  <si>
    <t>LGMK</t>
  </si>
  <si>
    <t>LEJR</t>
  </si>
  <si>
    <t>LFRN</t>
  </si>
  <si>
    <t>LFLX</t>
  </si>
  <si>
    <t>EPKK</t>
  </si>
  <si>
    <t>EIDW</t>
  </si>
  <si>
    <t>LFBO</t>
  </si>
  <si>
    <t>EGPF</t>
  </si>
  <si>
    <t>LPPR</t>
  </si>
  <si>
    <t>LKMT</t>
  </si>
  <si>
    <t>EGKB</t>
  </si>
  <si>
    <t>LDZD</t>
  </si>
  <si>
    <t>LIPE</t>
  </si>
  <si>
    <t>BIKF</t>
  </si>
  <si>
    <t>EPPO</t>
  </si>
  <si>
    <t>EKOD</t>
  </si>
  <si>
    <t>LFPG</t>
  </si>
  <si>
    <t>LIRS</t>
  </si>
  <si>
    <t>EBLG</t>
  </si>
  <si>
    <t>EGGD</t>
  </si>
  <si>
    <t>LIBD</t>
  </si>
  <si>
    <t>EPGD</t>
  </si>
  <si>
    <t>LOWS</t>
  </si>
  <si>
    <t>LJMB</t>
  </si>
  <si>
    <t>EDNY</t>
  </si>
  <si>
    <t>ENAL</t>
  </si>
  <si>
    <t>EDDC</t>
  </si>
  <si>
    <t>LOWI</t>
  </si>
  <si>
    <t>EDDN</t>
  </si>
  <si>
    <t>EHAM</t>
  </si>
  <si>
    <t>EPWA</t>
  </si>
  <si>
    <t>LDSP</t>
  </si>
  <si>
    <t>LOWL</t>
  </si>
  <si>
    <t>LIRN</t>
  </si>
  <si>
    <t>EGCN</t>
  </si>
  <si>
    <t>EGBB</t>
  </si>
  <si>
    <t>EYPA</t>
  </si>
  <si>
    <t>LEPP</t>
  </si>
  <si>
    <t>EDDL</t>
  </si>
  <si>
    <t>LOWK</t>
  </si>
  <si>
    <t>LRCL</t>
  </si>
  <si>
    <t>EPWR</t>
  </si>
  <si>
    <t>EDLW</t>
  </si>
  <si>
    <t>EBOS</t>
  </si>
  <si>
    <t>LBSF</t>
  </si>
  <si>
    <t>EGPK</t>
  </si>
  <si>
    <t>LICJ</t>
  </si>
  <si>
    <t>LIMF</t>
  </si>
  <si>
    <t>LROP</t>
  </si>
  <si>
    <t>LRCV</t>
  </si>
  <si>
    <t>LDDU</t>
  </si>
  <si>
    <t>LRSV</t>
  </si>
  <si>
    <t>EPMO</t>
  </si>
  <si>
    <t>LIPQ</t>
  </si>
  <si>
    <t>EDVK</t>
  </si>
  <si>
    <t>LJLJ</t>
  </si>
  <si>
    <t>EDDH</t>
  </si>
  <si>
    <t>LPPT</t>
  </si>
  <si>
    <t>EGAC</t>
  </si>
  <si>
    <t>EGGP</t>
  </si>
  <si>
    <t>LEIB</t>
  </si>
  <si>
    <t>LHDC</t>
  </si>
  <si>
    <t>EDLP</t>
  </si>
  <si>
    <t>ESGG</t>
  </si>
  <si>
    <t>EHWO</t>
  </si>
  <si>
    <t>EDVE</t>
  </si>
  <si>
    <t>LFMH</t>
  </si>
  <si>
    <t>LIPZ</t>
  </si>
  <si>
    <t>UAB "KlasJet"</t>
  </si>
  <si>
    <t>AAL Capital Aircraft Holdings</t>
  </si>
  <si>
    <t>Ice Aircraft Management Ltd</t>
  </si>
  <si>
    <t>Smartlynx Airlines SIA</t>
  </si>
  <si>
    <t>Verifavia (UK) Ltd.</t>
  </si>
  <si>
    <t>20-22 Wenlock Road</t>
  </si>
  <si>
    <t>London</t>
  </si>
  <si>
    <t>N1 7GU</t>
  </si>
  <si>
    <t>Ismar</t>
  </si>
  <si>
    <t>Sabanovic</t>
  </si>
  <si>
    <t>ismar.sabanovic@verifavia.com</t>
  </si>
  <si>
    <t>CRJ2</t>
  </si>
  <si>
    <t>ULWC</t>
  </si>
  <si>
    <t>BKPR</t>
  </si>
  <si>
    <t>DTTA</t>
  </si>
  <si>
    <t>EDSB</t>
  </si>
  <si>
    <t>EPLL</t>
  </si>
  <si>
    <t>ESNX</t>
  </si>
  <si>
    <t>GMFK</t>
  </si>
  <si>
    <t>GMMN</t>
  </si>
  <si>
    <t>HECA</t>
  </si>
  <si>
    <t>LATI</t>
  </si>
  <si>
    <t>LFMU</t>
  </si>
  <si>
    <t>LFMV</t>
  </si>
  <si>
    <t>LGIR</t>
  </si>
  <si>
    <t>LYBE</t>
  </si>
  <si>
    <t>LLBG</t>
  </si>
  <si>
    <t>LPPD</t>
  </si>
  <si>
    <t>LSGG</t>
  </si>
  <si>
    <t>LSZH</t>
  </si>
  <si>
    <t>LTAC</t>
  </si>
  <si>
    <t>LTAI</t>
  </si>
  <si>
    <t>LTAN</t>
  </si>
  <si>
    <t>LTBA</t>
  </si>
  <si>
    <t>LTBS</t>
  </si>
  <si>
    <t>LTFE</t>
  </si>
  <si>
    <t>LTFJ</t>
  </si>
  <si>
    <t>LTFM</t>
  </si>
  <si>
    <t>OEJN</t>
  </si>
  <si>
    <t>OEMA</t>
  </si>
  <si>
    <t>OERK</t>
  </si>
  <si>
    <t>OLBA</t>
  </si>
  <si>
    <t>OMDW</t>
  </si>
  <si>
    <t>OMSJ</t>
  </si>
  <si>
    <t>OTHH</t>
  </si>
  <si>
    <t>UBBB</t>
  </si>
  <si>
    <t>UDYZ</t>
  </si>
  <si>
    <t>UGSB</t>
  </si>
  <si>
    <t>UGTB</t>
  </si>
  <si>
    <t>UKBB</t>
  </si>
  <si>
    <t>UKDE</t>
  </si>
  <si>
    <t>UKKK</t>
  </si>
  <si>
    <t>UKLL</t>
  </si>
  <si>
    <t>UKOO</t>
  </si>
  <si>
    <t>ULLI</t>
  </si>
  <si>
    <t>UMKK</t>
  </si>
  <si>
    <t>UMMS</t>
  </si>
  <si>
    <t>URKK</t>
  </si>
  <si>
    <t>URSS</t>
  </si>
  <si>
    <t>USSS</t>
  </si>
  <si>
    <t>UUBW</t>
  </si>
  <si>
    <t>UUEE</t>
  </si>
  <si>
    <t>UUOO</t>
  </si>
  <si>
    <t>UUWW</t>
  </si>
  <si>
    <t>UWGG</t>
  </si>
  <si>
    <t>UWWW</t>
  </si>
  <si>
    <t>UWKD</t>
  </si>
  <si>
    <t>UAII</t>
  </si>
  <si>
    <t>ULOO</t>
  </si>
  <si>
    <t>UTDD</t>
  </si>
  <si>
    <t>ORBI</t>
  </si>
  <si>
    <t>HEAL</t>
  </si>
  <si>
    <t>LYTV</t>
  </si>
  <si>
    <t>UACC</t>
  </si>
  <si>
    <t>UATE</t>
  </si>
  <si>
    <t>LTCG</t>
  </si>
  <si>
    <t>United Kingdom of Great Britain and Northern Ireland (the)</t>
  </si>
  <si>
    <t>Netherlands (the)</t>
  </si>
  <si>
    <t>United Arab Emirates (the)</t>
  </si>
  <si>
    <t>Russian Federation (the)</t>
  </si>
  <si>
    <t>EBBR</t>
  </si>
  <si>
    <t>OAKB</t>
  </si>
  <si>
    <t>FAOR</t>
  </si>
  <si>
    <t>FBKE</t>
  </si>
  <si>
    <t>FLHN</t>
  </si>
  <si>
    <t>GMAD</t>
  </si>
  <si>
    <t>GMME</t>
  </si>
  <si>
    <t>HAAB</t>
  </si>
  <si>
    <t>HELX</t>
  </si>
  <si>
    <t>HKJK</t>
  </si>
  <si>
    <t>HRYR</t>
  </si>
  <si>
    <t>HTKJ</t>
  </si>
  <si>
    <t>HTMW</t>
  </si>
  <si>
    <t>HUEN</t>
  </si>
  <si>
    <t>LTBJ</t>
  </si>
  <si>
    <t>LUKK</t>
  </si>
  <si>
    <t>OKBK</t>
  </si>
  <si>
    <t>ORAA</t>
  </si>
  <si>
    <t>OTBD</t>
  </si>
  <si>
    <t>UAKK</t>
  </si>
  <si>
    <t>UCFM</t>
  </si>
  <si>
    <t>UTKA</t>
  </si>
  <si>
    <t>UTSS</t>
  </si>
  <si>
    <t>UTTT</t>
  </si>
  <si>
    <t>UUDL</t>
  </si>
  <si>
    <t>VAAH</t>
  </si>
  <si>
    <t>VIDP</t>
  </si>
  <si>
    <t>VIJP</t>
  </si>
  <si>
    <t>Moldova (the Republic of)</t>
  </si>
  <si>
    <t>VTSM</t>
  </si>
  <si>
    <t>LY-CHF</t>
  </si>
  <si>
    <t>LY-FLT</t>
  </si>
  <si>
    <t>LY-JMS</t>
  </si>
  <si>
    <t>LY-KDT</t>
  </si>
  <si>
    <t>LY-KLJ</t>
  </si>
  <si>
    <t>LY-VTA</t>
  </si>
  <si>
    <t>LY-BGS</t>
  </si>
  <si>
    <t>800XP</t>
  </si>
  <si>
    <t>LY-KLA</t>
  </si>
  <si>
    <t>LY-ZAB</t>
  </si>
  <si>
    <t>Regional Charter Capital Limited</t>
  </si>
  <si>
    <t>9HOME</t>
  </si>
  <si>
    <t>A319</t>
  </si>
  <si>
    <t>LYKIT</t>
  </si>
  <si>
    <t>MD82</t>
  </si>
  <si>
    <t>LZADV</t>
  </si>
  <si>
    <t>B734</t>
  </si>
  <si>
    <t>SXMAI</t>
  </si>
  <si>
    <t>F100</t>
  </si>
  <si>
    <t>YRFKA</t>
  </si>
  <si>
    <t>Air Mediterranean</t>
  </si>
  <si>
    <t>AirX Charter</t>
  </si>
  <si>
    <t>UAB ''GetJet Airlines"</t>
  </si>
  <si>
    <t>ALK Airlines</t>
  </si>
  <si>
    <t>Carpatair S.A.</t>
  </si>
  <si>
    <t>H25B</t>
  </si>
  <si>
    <t>Domkutė</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</si>
</sst>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_ ;[Red]\-#,##0\ "/>
    <numFmt numFmtId="165" formatCode="#,##0.00_ ;[Red]\-#,##0.00\ "/>
    <numFmt numFmtId="166" formatCode="0;;;@"/>
    <numFmt numFmtId="167" formatCode="#,##0.0"/>
    <numFmt numFmtId="168" formatCode="0.0%"/>
  </numFmts>
  <fonts count="132"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12"/>
      <name val="Arial"/>
      <family val="2"/>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font>
    <font>
      <i/>
      <sz val="8"/>
      <color indexed="14"/>
      <name val="Arial"/>
      <family val="2"/>
    </font>
    <font>
      <b/>
      <u/>
      <sz val="10"/>
      <name val="Arial"/>
      <family val="2"/>
    </font>
    <font>
      <u/>
      <sz val="8"/>
      <name val="Arial"/>
      <family val="2"/>
    </font>
    <font>
      <i/>
      <sz val="10"/>
      <name val="Arial"/>
      <family val="2"/>
    </font>
    <font>
      <sz val="8"/>
      <color indexed="81"/>
      <name val="Tahoma"/>
      <family val="2"/>
    </font>
    <font>
      <b/>
      <sz val="12"/>
      <name val="Arial"/>
      <family val="2"/>
    </font>
    <font>
      <sz val="12"/>
      <color indexed="10"/>
      <name val="Arial"/>
      <family val="2"/>
    </font>
    <font>
      <u/>
      <sz val="10"/>
      <name val="Arial"/>
      <family val="2"/>
    </font>
    <font>
      <b/>
      <vertAlign val="subscript"/>
      <sz val="10"/>
      <name val="Arial"/>
      <family val="2"/>
    </font>
    <font>
      <b/>
      <vertAlign val="subscript"/>
      <sz val="8"/>
      <name val="Arial"/>
      <family val="2"/>
    </font>
    <font>
      <b/>
      <vertAlign val="subscript"/>
      <sz val="14"/>
      <name val="Arial"/>
      <family val="2"/>
    </font>
    <font>
      <sz val="10"/>
      <color indexed="62"/>
      <name val="Arial"/>
      <family val="2"/>
    </font>
    <font>
      <b/>
      <sz val="8"/>
      <color indexed="81"/>
      <name val="Tahoma"/>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sz val="8"/>
      <color indexed="18"/>
      <name val="Arial"/>
      <family val="2"/>
    </font>
    <font>
      <i/>
      <vertAlign val="subscript"/>
      <sz val="8"/>
      <color indexed="18"/>
      <name val="Arial"/>
      <family val="2"/>
    </font>
    <font>
      <b/>
      <i/>
      <u/>
      <sz val="8"/>
      <color indexed="18"/>
      <name val="Arial"/>
      <family val="2"/>
    </font>
    <font>
      <i/>
      <sz val="8"/>
      <color indexed="10"/>
      <name val="Arial"/>
      <family val="2"/>
    </font>
    <font>
      <b/>
      <sz val="8"/>
      <color indexed="10"/>
      <name val="Arial"/>
      <family val="2"/>
    </font>
    <font>
      <b/>
      <sz val="8"/>
      <color rgb="FFFF0000"/>
      <name val="Arial"/>
      <family val="2"/>
    </font>
    <font>
      <b/>
      <sz val="10"/>
      <color rgb="FFFF0000"/>
      <name val="Arial"/>
      <family val="2"/>
    </font>
    <font>
      <sz val="11"/>
      <color rgb="FF000000"/>
      <name val="Calibri"/>
      <family val="2"/>
      <scheme val="minor"/>
    </font>
    <font>
      <b/>
      <u/>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1"/>
      <color rgb="FF000000"/>
      <name val="Calibri"/>
      <family val="2"/>
    </font>
    <font>
      <sz val="14"/>
      <color rgb="FF000080"/>
      <name val="Arial"/>
      <family val="2"/>
    </font>
    <font>
      <sz val="10"/>
      <color rgb="FFFF0000"/>
      <name val="Arial"/>
      <family val="2"/>
    </font>
    <font>
      <sz val="10"/>
      <color theme="0"/>
      <name val="Arial"/>
      <family val="2"/>
    </font>
    <font>
      <sz val="8"/>
      <color rgb="FFFF0000"/>
      <name val="Arial"/>
      <family val="2"/>
    </font>
    <font>
      <b/>
      <i/>
      <sz val="12"/>
      <name val="Arial"/>
      <family val="2"/>
    </font>
    <font>
      <b/>
      <u/>
      <sz val="20"/>
      <color rgb="FFFF0000"/>
      <name val="Arial"/>
      <family val="2"/>
    </font>
    <font>
      <sz val="14"/>
      <color rgb="FFFF0000"/>
      <name val="Arial"/>
      <family val="2"/>
    </font>
    <font>
      <b/>
      <sz val="11"/>
      <name val="Arial"/>
      <family val="2"/>
    </font>
    <font>
      <sz val="11"/>
      <name val="Arial"/>
      <family val="2"/>
    </font>
    <font>
      <b/>
      <i/>
      <sz val="9"/>
      <color indexed="62"/>
      <name val="Arial"/>
      <family val="2"/>
    </font>
    <font>
      <i/>
      <sz val="9"/>
      <color rgb="FFFF0000"/>
      <name val="Arial"/>
      <family val="2"/>
    </font>
    <font>
      <sz val="11"/>
      <color rgb="FFFF0000"/>
      <name val="Arial"/>
      <family val="2"/>
    </font>
    <font>
      <vertAlign val="subscript"/>
      <sz val="10"/>
      <name val="Arial"/>
      <family val="2"/>
    </font>
    <font>
      <i/>
      <u/>
      <sz val="8"/>
      <color indexed="62"/>
      <name val="Arial"/>
      <family val="2"/>
    </font>
    <font>
      <i/>
      <sz val="9"/>
      <name val="Arial"/>
      <family val="2"/>
    </font>
    <font>
      <b/>
      <i/>
      <sz val="9"/>
      <name val="Arial"/>
      <family val="2"/>
    </font>
    <font>
      <sz val="9"/>
      <color indexed="81"/>
      <name val="Segoe UI"/>
      <family val="2"/>
    </font>
    <font>
      <b/>
      <sz val="9"/>
      <color indexed="81"/>
      <name val="Segoe UI"/>
      <family val="2"/>
    </font>
    <font>
      <b/>
      <sz val="11"/>
      <color theme="0" tint="-0.34998626667073579"/>
      <name val="Calibri"/>
      <family val="2"/>
    </font>
    <font>
      <b/>
      <u/>
      <sz val="20"/>
      <color theme="0" tint="-0.34998626667073579"/>
      <name val="Arial"/>
      <family val="2"/>
    </font>
    <font>
      <b/>
      <sz val="14"/>
      <color theme="0" tint="-0.34998626667073579"/>
      <name val="Arial"/>
      <family val="2"/>
    </font>
    <font>
      <sz val="10"/>
      <color theme="0" tint="-0.34998626667073579"/>
      <name val="Arial"/>
      <family val="2"/>
    </font>
    <font>
      <b/>
      <sz val="10"/>
      <color theme="0" tint="-0.34998626667073579"/>
      <name val="Arial"/>
      <family val="2"/>
    </font>
    <font>
      <u/>
      <sz val="10"/>
      <color theme="0" tint="-0.34998626667073579"/>
      <name val="Arial"/>
      <family val="2"/>
    </font>
    <font>
      <i/>
      <sz val="10"/>
      <color theme="0" tint="-0.34998626667073579"/>
      <name val="Arial"/>
      <family val="2"/>
    </font>
    <font>
      <b/>
      <sz val="12"/>
      <color theme="0" tint="-0.34998626667073579"/>
      <name val="Arial"/>
      <family val="2"/>
    </font>
    <font>
      <i/>
      <sz val="9"/>
      <color theme="0" tint="-0.34998626667073579"/>
      <name val="Arial"/>
      <family val="2"/>
    </font>
    <font>
      <i/>
      <sz val="8"/>
      <color theme="0" tint="-0.34998626667073579"/>
      <name val="Arial"/>
      <family val="2"/>
    </font>
    <font>
      <b/>
      <sz val="8"/>
      <color theme="0" tint="-0.34998626667073579"/>
      <name val="Arial"/>
      <family val="2"/>
    </font>
    <font>
      <b/>
      <i/>
      <sz val="8"/>
      <color theme="0" tint="-0.34998626667073579"/>
      <name val="Arial"/>
      <family val="2"/>
    </font>
    <font>
      <sz val="11"/>
      <color theme="0" tint="-0.34998626667073579"/>
      <name val="Calibri"/>
      <family val="2"/>
    </font>
    <font>
      <i/>
      <u/>
      <sz val="8"/>
      <color theme="0" tint="-0.34998626667073579"/>
      <name val="Arial"/>
      <family val="2"/>
    </font>
    <font>
      <b/>
      <sz val="9"/>
      <color theme="0" tint="-0.34998626667073579"/>
      <name val="Arial"/>
      <family val="2"/>
    </font>
    <font>
      <b/>
      <u/>
      <sz val="10"/>
      <color theme="0" tint="-0.34998626667073579"/>
      <name val="Arial"/>
      <family val="2"/>
    </font>
    <font>
      <sz val="8"/>
      <color theme="0" tint="-0.34998626667073579"/>
      <name val="Arial"/>
      <family val="2"/>
    </font>
    <font>
      <b/>
      <vertAlign val="subscript"/>
      <sz val="10"/>
      <color theme="0" tint="-0.34998626667073579"/>
      <name val="Arial"/>
      <family val="2"/>
    </font>
    <font>
      <b/>
      <vertAlign val="subscript"/>
      <sz val="8"/>
      <color theme="0" tint="-0.34998626667073579"/>
      <name val="Arial"/>
      <family val="2"/>
    </font>
    <font>
      <i/>
      <vertAlign val="subscript"/>
      <sz val="8"/>
      <color theme="0" tint="-0.34998626667073579"/>
      <name val="Arial"/>
      <family val="2"/>
    </font>
    <font>
      <b/>
      <vertAlign val="subscript"/>
      <sz val="14"/>
      <color theme="0" tint="-0.34998626667073579"/>
      <name val="Arial"/>
      <family val="2"/>
    </font>
    <font>
      <u/>
      <sz val="8"/>
      <color theme="0" tint="-0.34998626667073579"/>
      <name val="Arial"/>
      <family val="2"/>
    </font>
    <font>
      <b/>
      <i/>
      <u/>
      <sz val="8"/>
      <color theme="0" tint="-0.34998626667073579"/>
      <name val="Arial"/>
      <family val="2"/>
    </font>
    <font>
      <sz val="14"/>
      <color theme="0" tint="-0.34998626667073579"/>
      <name val="Arial"/>
      <family val="2"/>
    </font>
    <font>
      <sz val="11"/>
      <color theme="0" tint="-0.34998626667073579"/>
      <name val="Arial"/>
      <family val="2"/>
    </font>
    <font>
      <b/>
      <i/>
      <sz val="9"/>
      <color theme="0" tint="-0.34998626667073579"/>
      <name val="Arial"/>
      <family val="2"/>
    </font>
    <font>
      <vertAlign val="subscript"/>
      <sz val="10"/>
      <color theme="0" tint="-0.34998626667073579"/>
      <name val="Arial"/>
      <family val="2"/>
    </font>
    <font>
      <sz val="10"/>
      <name val="Calibri"/>
      <family val="2"/>
    </font>
    <font>
      <sz val="10"/>
      <name val="Arial"/>
      <family val="2"/>
      <charset val="186"/>
    </font>
    <font>
      <sz val="10"/>
      <color rgb="FF000000"/>
      <name val="Arial"/>
      <family val="2"/>
    </font>
  </fonts>
  <fills count="38">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solid">
        <fgColor indexed="11"/>
        <bgColor indexed="64"/>
      </patternFill>
    </fill>
    <fill>
      <patternFill patternType="lightUp">
        <bgColor indexed="9"/>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BDD7EE"/>
        <bgColor indexed="64"/>
      </patternFill>
    </fill>
    <fill>
      <patternFill patternType="solid">
        <fgColor rgb="FFFFC000"/>
        <bgColor indexed="64"/>
      </patternFill>
    </fill>
    <fill>
      <patternFill patternType="lightUp"/>
    </fill>
    <fill>
      <patternFill patternType="lightUp">
        <fgColor auto="1"/>
      </patternFill>
    </fill>
    <fill>
      <patternFill patternType="solid">
        <fgColor rgb="FF92D050"/>
        <bgColor indexed="64"/>
      </patternFill>
    </fill>
    <fill>
      <patternFill patternType="solid">
        <fgColor theme="8" tint="0.79998168889431442"/>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theme="1"/>
      </left>
      <right/>
      <top style="thin">
        <color theme="1"/>
      </top>
      <bottom style="thin">
        <color theme="1"/>
      </bottom>
      <diagonal/>
    </border>
    <border>
      <left style="thin">
        <color theme="1"/>
      </left>
      <right/>
      <top style="thin">
        <color indexed="64"/>
      </top>
      <bottom/>
      <diagonal/>
    </border>
    <border>
      <left style="thin">
        <color theme="1"/>
      </left>
      <right/>
      <top style="thin">
        <color theme="1"/>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2">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4" fillId="10" borderId="1" applyNumberFormat="0" applyAlignment="0" applyProtection="0"/>
    <xf numFmtId="0" fontId="15" fillId="3"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0" borderId="5" applyNumberFormat="0" applyFill="0" applyAlignment="0" applyProtection="0"/>
    <xf numFmtId="0" fontId="20" fillId="11" borderId="0" applyNumberFormat="0" applyBorder="0" applyAlignment="0" applyProtection="0"/>
    <xf numFmtId="0" fontId="2" fillId="12" borderId="6" applyNumberFormat="0" applyFont="0" applyAlignment="0" applyProtection="0"/>
    <xf numFmtId="0" fontId="2" fillId="0" borderId="0"/>
    <xf numFmtId="0" fontId="1" fillId="0" borderId="0"/>
    <xf numFmtId="0" fontId="21" fillId="0" borderId="0" applyNumberFormat="0" applyFill="0" applyBorder="0" applyAlignment="0" applyProtection="0"/>
    <xf numFmtId="0" fontId="130" fillId="0" borderId="0"/>
  </cellStyleXfs>
  <cellXfs count="996">
    <xf numFmtId="0" fontId="0" fillId="0" borderId="0" xfId="0"/>
    <xf numFmtId="0" fontId="2" fillId="13" borderId="0" xfId="0" applyFont="1" applyFill="1" applyAlignment="1" applyProtection="1">
      <alignment vertical="top" wrapText="1"/>
    </xf>
    <xf numFmtId="0" fontId="0" fillId="0" borderId="0" xfId="0" applyAlignment="1" applyProtection="1">
      <alignment vertical="top" wrapText="1"/>
    </xf>
    <xf numFmtId="0" fontId="8" fillId="0" borderId="0" xfId="14" applyAlignment="1" applyProtection="1">
      <alignment vertical="top" wrapText="1"/>
    </xf>
    <xf numFmtId="0" fontId="45" fillId="0" borderId="0" xfId="0" applyFont="1" applyProtection="1"/>
    <xf numFmtId="0" fontId="0" fillId="0" borderId="0" xfId="0" applyProtection="1"/>
    <xf numFmtId="0" fontId="0" fillId="14" borderId="0" xfId="0" applyFill="1" applyProtection="1"/>
    <xf numFmtId="0" fontId="0" fillId="14" borderId="0" xfId="0" applyFill="1" applyBorder="1" applyProtection="1"/>
    <xf numFmtId="0" fontId="47" fillId="13" borderId="0" xfId="0" applyFont="1" applyFill="1" applyAlignment="1" applyProtection="1">
      <alignment horizontal="center" vertical="top"/>
    </xf>
    <xf numFmtId="0" fontId="2" fillId="13" borderId="0" xfId="0" applyNumberFormat="1" applyFont="1" applyFill="1" applyBorder="1" applyAlignment="1" applyProtection="1">
      <alignment vertical="top"/>
    </xf>
    <xf numFmtId="0" fontId="4" fillId="13" borderId="0" xfId="0" applyFont="1" applyFill="1" applyAlignment="1" applyProtection="1">
      <alignment horizontal="center" vertical="top"/>
    </xf>
    <xf numFmtId="0" fontId="2" fillId="15" borderId="0" xfId="0" applyNumberFormat="1" applyFont="1" applyFill="1" applyBorder="1" applyAlignment="1" applyProtection="1">
      <alignment vertical="top"/>
    </xf>
    <xf numFmtId="0" fontId="2" fillId="0" borderId="0" xfId="0" applyFont="1" applyFill="1" applyProtection="1"/>
    <xf numFmtId="0" fontId="4" fillId="0" borderId="0" xfId="0" applyFont="1" applyFill="1" applyAlignment="1" applyProtection="1">
      <alignment horizontal="center" vertical="top"/>
    </xf>
    <xf numFmtId="0" fontId="0" fillId="0" borderId="0" xfId="0" applyFill="1" applyProtection="1"/>
    <xf numFmtId="0" fontId="0" fillId="0" borderId="0" xfId="0" applyFill="1" applyBorder="1" applyProtection="1"/>
    <xf numFmtId="0" fontId="36" fillId="0" borderId="0" xfId="0" applyFont="1" applyFill="1" applyProtection="1"/>
    <xf numFmtId="0" fontId="0" fillId="0" borderId="0" xfId="0" applyFill="1" applyAlignment="1" applyProtection="1">
      <alignment vertical="top"/>
    </xf>
    <xf numFmtId="0" fontId="0" fillId="0" borderId="0" xfId="0" applyFill="1" applyBorder="1" applyAlignment="1" applyProtection="1">
      <alignment vertical="top"/>
    </xf>
    <xf numFmtId="0" fontId="4" fillId="0" borderId="0" xfId="0" applyFont="1" applyFill="1" applyProtection="1"/>
    <xf numFmtId="0" fontId="0" fillId="16" borderId="0" xfId="0" applyFill="1" applyProtection="1"/>
    <xf numFmtId="0" fontId="37" fillId="0" borderId="0" xfId="0" applyFont="1" applyFill="1" applyAlignment="1" applyProtection="1">
      <alignment vertical="top" wrapText="1"/>
    </xf>
    <xf numFmtId="0" fontId="37" fillId="0" borderId="0" xfId="0" applyFont="1" applyFill="1" applyBorder="1" applyAlignment="1" applyProtection="1">
      <alignment vertical="top" wrapText="1"/>
    </xf>
    <xf numFmtId="0" fontId="0" fillId="16" borderId="7" xfId="0" applyFill="1" applyBorder="1" applyProtection="1"/>
    <xf numFmtId="0" fontId="0" fillId="16" borderId="8" xfId="0" applyFill="1" applyBorder="1" applyProtection="1"/>
    <xf numFmtId="0" fontId="0" fillId="16" borderId="0" xfId="0" applyFill="1" applyBorder="1" applyProtection="1"/>
    <xf numFmtId="0" fontId="2" fillId="13" borderId="0" xfId="0" applyFont="1" applyFill="1" applyAlignment="1" applyProtection="1">
      <alignment vertical="top"/>
    </xf>
    <xf numFmtId="0" fontId="0" fillId="0" borderId="0" xfId="0" applyAlignment="1" applyProtection="1">
      <alignment vertical="top"/>
    </xf>
    <xf numFmtId="0" fontId="4" fillId="0" borderId="0" xfId="0" applyFont="1" applyAlignment="1" applyProtection="1">
      <alignment horizontal="left" vertical="top"/>
    </xf>
    <xf numFmtId="0" fontId="4" fillId="0" borderId="0" xfId="0" applyFont="1" applyProtection="1"/>
    <xf numFmtId="0" fontId="2" fillId="0" borderId="0" xfId="0" applyFont="1" applyAlignment="1" applyProtection="1">
      <alignment vertical="top"/>
    </xf>
    <xf numFmtId="0" fontId="2" fillId="13" borderId="0" xfId="0" applyFont="1" applyFill="1" applyBorder="1" applyAlignment="1" applyProtection="1">
      <alignment vertical="top"/>
    </xf>
    <xf numFmtId="0" fontId="33" fillId="0" borderId="0" xfId="0" applyFont="1" applyProtection="1"/>
    <xf numFmtId="0" fontId="0" fillId="17" borderId="0" xfId="0" applyFill="1" applyProtection="1"/>
    <xf numFmtId="0" fontId="2" fillId="17" borderId="0" xfId="0" applyFont="1" applyFill="1" applyProtection="1"/>
    <xf numFmtId="0" fontId="33" fillId="0" borderId="0" xfId="0" applyFont="1" applyFill="1" applyProtection="1"/>
    <xf numFmtId="0" fontId="24" fillId="17" borderId="0" xfId="0" applyFont="1" applyFill="1" applyProtection="1"/>
    <xf numFmtId="0" fontId="0" fillId="17" borderId="0" xfId="0" quotePrefix="1" applyFill="1" applyProtection="1"/>
    <xf numFmtId="0" fontId="0" fillId="17" borderId="0" xfId="0" applyFill="1" applyAlignment="1" applyProtection="1">
      <alignment horizontal="center"/>
    </xf>
    <xf numFmtId="0" fontId="0" fillId="17" borderId="0" xfId="0" applyFill="1" applyAlignment="1" applyProtection="1">
      <alignment horizontal="left"/>
    </xf>
    <xf numFmtId="0" fontId="0" fillId="17" borderId="0" xfId="0" applyFont="1" applyFill="1" applyProtection="1"/>
    <xf numFmtId="0" fontId="0" fillId="18" borderId="0" xfId="0" applyFill="1" applyProtection="1"/>
    <xf numFmtId="0" fontId="24" fillId="16" borderId="0" xfId="0" applyFont="1" applyFill="1" applyBorder="1" applyAlignment="1" applyProtection="1">
      <alignment horizontal="left" vertical="top" wrapText="1"/>
    </xf>
    <xf numFmtId="0" fontId="0" fillId="0" borderId="9" xfId="0" applyBorder="1" applyProtection="1"/>
    <xf numFmtId="0" fontId="0" fillId="19" borderId="10" xfId="0" applyFill="1" applyBorder="1" applyProtection="1"/>
    <xf numFmtId="0" fontId="0" fillId="0" borderId="11" xfId="0" applyBorder="1" applyProtection="1"/>
    <xf numFmtId="14" fontId="0" fillId="20" borderId="12" xfId="0" applyNumberFormat="1" applyFill="1" applyBorder="1" applyAlignment="1" applyProtection="1">
      <alignment horizontal="left"/>
    </xf>
    <xf numFmtId="0" fontId="0" fillId="17" borderId="13" xfId="0" applyFill="1" applyBorder="1" applyProtection="1"/>
    <xf numFmtId="0" fontId="0" fillId="17" borderId="14" xfId="0" applyFill="1" applyBorder="1" applyProtection="1"/>
    <xf numFmtId="0" fontId="0" fillId="17" borderId="15" xfId="0" applyFill="1" applyBorder="1" applyProtection="1"/>
    <xf numFmtId="0" fontId="0" fillId="0" borderId="16" xfId="0" applyBorder="1" applyProtection="1"/>
    <xf numFmtId="0" fontId="0" fillId="18" borderId="17" xfId="0" applyFill="1" applyBorder="1" applyProtection="1"/>
    <xf numFmtId="0" fontId="0" fillId="0" borderId="18" xfId="0" applyBorder="1" applyProtection="1"/>
    <xf numFmtId="0" fontId="0" fillId="16" borderId="19" xfId="0" applyFill="1" applyBorder="1" applyProtection="1"/>
    <xf numFmtId="0" fontId="4" fillId="0" borderId="0" xfId="0" applyFont="1" applyBorder="1" applyProtection="1"/>
    <xf numFmtId="14" fontId="0" fillId="20" borderId="20" xfId="0" applyNumberFormat="1" applyFill="1" applyBorder="1" applyAlignment="1" applyProtection="1">
      <alignment horizontal="center"/>
    </xf>
    <xf numFmtId="0" fontId="0" fillId="17" borderId="21" xfId="0" applyFill="1" applyBorder="1" applyProtection="1"/>
    <xf numFmtId="0" fontId="0" fillId="17" borderId="22" xfId="0" applyFill="1" applyBorder="1" applyProtection="1"/>
    <xf numFmtId="14" fontId="0" fillId="20" borderId="23" xfId="0" applyNumberFormat="1" applyFill="1" applyBorder="1" applyAlignment="1" applyProtection="1">
      <alignment horizontal="center"/>
    </xf>
    <xf numFmtId="0" fontId="0" fillId="17" borderId="24" xfId="0" applyFill="1" applyBorder="1" applyProtection="1"/>
    <xf numFmtId="0" fontId="0" fillId="17" borderId="25" xfId="0" applyFill="1" applyBorder="1" applyProtection="1"/>
    <xf numFmtId="14" fontId="0" fillId="20" borderId="26" xfId="0" applyNumberFormat="1" applyFill="1" applyBorder="1" applyAlignment="1" applyProtection="1">
      <alignment horizontal="center"/>
    </xf>
    <xf numFmtId="0" fontId="0" fillId="17" borderId="27" xfId="0" applyFill="1" applyBorder="1" applyProtection="1"/>
    <xf numFmtId="0" fontId="0" fillId="17" borderId="28" xfId="0" applyFill="1" applyBorder="1" applyProtection="1"/>
    <xf numFmtId="0" fontId="2" fillId="17" borderId="24" xfId="0" applyFont="1" applyFill="1" applyBorder="1" applyProtection="1"/>
    <xf numFmtId="0" fontId="41" fillId="13" borderId="0" xfId="0" applyFont="1" applyFill="1" applyAlignment="1" applyProtection="1">
      <alignment horizontal="left" vertical="top"/>
    </xf>
    <xf numFmtId="0" fontId="2" fillId="14" borderId="0" xfId="0" applyFont="1" applyFill="1" applyProtection="1"/>
    <xf numFmtId="0" fontId="2" fillId="14" borderId="0" xfId="0" applyFont="1" applyFill="1" applyBorder="1" applyProtection="1"/>
    <xf numFmtId="0" fontId="2" fillId="17" borderId="21" xfId="0" applyFont="1" applyFill="1" applyBorder="1" applyProtection="1"/>
    <xf numFmtId="0" fontId="7" fillId="0" borderId="29" xfId="18" applyFont="1" applyBorder="1" applyAlignment="1" applyProtection="1">
      <alignment horizontal="center" vertical="top" wrapText="1"/>
    </xf>
    <xf numFmtId="0" fontId="2" fillId="0" borderId="0" xfId="18" applyAlignment="1" applyProtection="1">
      <alignment vertical="top" wrapText="1"/>
    </xf>
    <xf numFmtId="0" fontId="0" fillId="25" borderId="0" xfId="0" applyFill="1" applyAlignment="1" applyProtection="1">
      <alignment horizontal="center"/>
    </xf>
    <xf numFmtId="0" fontId="4" fillId="0" borderId="0" xfId="18" applyFont="1" applyAlignment="1" applyProtection="1">
      <alignment horizontal="left" vertical="top" wrapText="1"/>
    </xf>
    <xf numFmtId="0" fontId="2" fillId="0" borderId="0" xfId="18" applyProtection="1"/>
    <xf numFmtId="0" fontId="7" fillId="13" borderId="7" xfId="18" applyFont="1" applyFill="1" applyBorder="1" applyAlignment="1" applyProtection="1">
      <alignment horizontal="center" vertical="top" wrapText="1"/>
    </xf>
    <xf numFmtId="0" fontId="2" fillId="0" borderId="0" xfId="18" applyFont="1" applyFill="1" applyProtection="1"/>
    <xf numFmtId="0" fontId="2" fillId="0" borderId="0" xfId="18" applyFill="1" applyProtection="1"/>
    <xf numFmtId="0" fontId="4" fillId="0" borderId="0" xfId="18" applyFont="1" applyFill="1" applyAlignment="1" applyProtection="1">
      <alignment horizontal="left" vertical="top" wrapText="1"/>
    </xf>
    <xf numFmtId="0" fontId="4" fillId="0" borderId="0" xfId="18" applyFont="1" applyFill="1" applyAlignment="1" applyProtection="1">
      <alignment vertical="top" wrapText="1"/>
    </xf>
    <xf numFmtId="0" fontId="3" fillId="21" borderId="0" xfId="18" applyFont="1" applyFill="1" applyBorder="1" applyAlignment="1" applyProtection="1"/>
    <xf numFmtId="0" fontId="2" fillId="13" borderId="0" xfId="18" applyFont="1" applyFill="1" applyAlignment="1" applyProtection="1">
      <alignment vertical="top"/>
    </xf>
    <xf numFmtId="0" fontId="4" fillId="0" borderId="0" xfId="18" applyFont="1" applyFill="1" applyAlignment="1" applyProtection="1">
      <alignment vertical="top"/>
    </xf>
    <xf numFmtId="0" fontId="4" fillId="13" borderId="0" xfId="18" applyFont="1" applyFill="1" applyBorder="1" applyAlignment="1" applyProtection="1">
      <alignment vertical="top"/>
    </xf>
    <xf numFmtId="0" fontId="2" fillId="0" borderId="0" xfId="18" applyNumberFormat="1" applyFont="1" applyFill="1" applyBorder="1" applyAlignment="1" applyProtection="1">
      <alignment horizontal="center" vertical="center"/>
    </xf>
    <xf numFmtId="0" fontId="11" fillId="13" borderId="0" xfId="18" applyFont="1" applyFill="1" applyAlignment="1" applyProtection="1">
      <alignment horizontal="left" vertical="top"/>
    </xf>
    <xf numFmtId="0" fontId="4" fillId="13" borderId="0" xfId="18" applyFont="1" applyFill="1" applyAlignment="1" applyProtection="1">
      <alignment horizontal="left" vertical="top" wrapText="1"/>
    </xf>
    <xf numFmtId="0" fontId="2" fillId="13" borderId="0" xfId="18" applyFont="1" applyFill="1" applyBorder="1" applyAlignment="1" applyProtection="1">
      <alignment horizontal="left" vertical="top"/>
    </xf>
    <xf numFmtId="0" fontId="7" fillId="0" borderId="0" xfId="18" applyFont="1" applyAlignment="1" applyProtection="1">
      <alignment vertical="top"/>
    </xf>
    <xf numFmtId="0" fontId="5" fillId="0" borderId="0" xfId="18" applyFont="1" applyAlignment="1" applyProtection="1">
      <alignment vertical="top" wrapText="1"/>
    </xf>
    <xf numFmtId="0" fontId="5" fillId="0" borderId="0" xfId="18" applyFont="1" applyFill="1" applyAlignment="1" applyProtection="1">
      <alignment vertical="top" wrapText="1"/>
    </xf>
    <xf numFmtId="0" fontId="2" fillId="0" borderId="0" xfId="18" applyFont="1" applyFill="1" applyAlignment="1" applyProtection="1">
      <alignment vertical="top"/>
    </xf>
    <xf numFmtId="0" fontId="2" fillId="0" borderId="0" xfId="18" applyNumberFormat="1" applyFont="1" applyFill="1" applyBorder="1" applyAlignment="1" applyProtection="1">
      <alignment horizontal="left" vertical="top"/>
    </xf>
    <xf numFmtId="0" fontId="2" fillId="0" borderId="0" xfId="18" applyFill="1" applyAlignment="1" applyProtection="1">
      <alignment wrapText="1"/>
    </xf>
    <xf numFmtId="0" fontId="30" fillId="13" borderId="0" xfId="18" applyFont="1" applyFill="1" applyAlignment="1" applyProtection="1">
      <alignment vertical="top" wrapText="1"/>
    </xf>
    <xf numFmtId="0" fontId="29" fillId="13" borderId="0" xfId="18" applyFont="1" applyFill="1" applyAlignment="1" applyProtection="1">
      <alignment vertical="top"/>
    </xf>
    <xf numFmtId="0" fontId="2" fillId="0" borderId="0" xfId="18" applyFont="1" applyAlignment="1" applyProtection="1"/>
    <xf numFmtId="0" fontId="29" fillId="0" borderId="0" xfId="18" applyFont="1" applyFill="1" applyAlignment="1" applyProtection="1">
      <alignment vertical="top"/>
    </xf>
    <xf numFmtId="0" fontId="4" fillId="0" borderId="0" xfId="18" applyFont="1" applyAlignment="1" applyProtection="1">
      <alignment horizontal="left" vertical="top"/>
    </xf>
    <xf numFmtId="0" fontId="30" fillId="0" borderId="0" xfId="18" applyFont="1" applyAlignment="1" applyProtection="1">
      <alignment vertical="top" wrapText="1"/>
    </xf>
    <xf numFmtId="0" fontId="2" fillId="0" borderId="0" xfId="18" applyFont="1" applyProtection="1"/>
    <xf numFmtId="0" fontId="26" fillId="0" borderId="0" xfId="18" applyFont="1" applyProtection="1"/>
    <xf numFmtId="0" fontId="4" fillId="0" borderId="0" xfId="18" applyFont="1" applyFill="1" applyBorder="1" applyAlignment="1" applyProtection="1">
      <alignment horizontal="left" vertical="top"/>
    </xf>
    <xf numFmtId="0" fontId="7" fillId="0" borderId="0" xfId="18" applyFont="1" applyFill="1" applyBorder="1" applyAlignment="1" applyProtection="1">
      <alignment horizontal="left" vertical="center"/>
    </xf>
    <xf numFmtId="0" fontId="4" fillId="0" borderId="0" xfId="18" applyFont="1" applyProtection="1"/>
    <xf numFmtId="0" fontId="7" fillId="0" borderId="29" xfId="18" applyFont="1" applyFill="1" applyBorder="1" applyAlignment="1" applyProtection="1">
      <alignment horizontal="center" vertical="top" wrapText="1"/>
    </xf>
    <xf numFmtId="0" fontId="3" fillId="21" borderId="0" xfId="18" applyFont="1" applyFill="1" applyBorder="1" applyAlignment="1" applyProtection="1">
      <alignment vertical="top"/>
    </xf>
    <xf numFmtId="0" fontId="2" fillId="0" borderId="0" xfId="18" applyAlignment="1" applyProtection="1">
      <alignment horizontal="left" vertical="top"/>
    </xf>
    <xf numFmtId="0" fontId="5" fillId="0" borderId="0" xfId="18" applyFont="1" applyFill="1" applyAlignment="1" applyProtection="1">
      <alignment horizontal="left" vertical="top" wrapText="1"/>
    </xf>
    <xf numFmtId="0" fontId="2" fillId="0" borderId="29" xfId="18" applyBorder="1" applyAlignment="1" applyProtection="1">
      <alignment horizontal="center" vertical="top"/>
    </xf>
    <xf numFmtId="0" fontId="22" fillId="0" borderId="30" xfId="19" applyFont="1" applyBorder="1" applyAlignment="1" applyProtection="1">
      <alignment wrapText="1"/>
    </xf>
    <xf numFmtId="0" fontId="2" fillId="0" borderId="0" xfId="18" applyAlignment="1" applyProtection="1">
      <alignment wrapText="1"/>
    </xf>
    <xf numFmtId="0" fontId="2" fillId="0" borderId="26" xfId="18" applyBorder="1" applyAlignment="1" applyProtection="1">
      <alignment horizontal="center" vertical="top"/>
    </xf>
    <xf numFmtId="0" fontId="2" fillId="0" borderId="30" xfId="18" applyBorder="1" applyProtection="1"/>
    <xf numFmtId="0" fontId="3" fillId="21" borderId="0" xfId="18" applyFont="1" applyFill="1" applyBorder="1" applyAlignment="1" applyProtection="1">
      <alignment horizontal="left"/>
    </xf>
    <xf numFmtId="0" fontId="7" fillId="22" borderId="29" xfId="18" applyFont="1" applyFill="1" applyBorder="1" applyAlignment="1" applyProtection="1">
      <alignment horizontal="center" vertical="top"/>
      <protection locked="0"/>
    </xf>
    <xf numFmtId="2" fontId="6" fillId="22" borderId="29" xfId="18" applyNumberFormat="1" applyFont="1" applyFill="1" applyBorder="1" applyAlignment="1" applyProtection="1">
      <alignment horizontal="center" vertical="top"/>
      <protection locked="0"/>
    </xf>
    <xf numFmtId="164" fontId="2" fillId="22" borderId="29" xfId="18" applyNumberFormat="1" applyFill="1" applyBorder="1" applyAlignment="1" applyProtection="1">
      <alignment vertical="top"/>
      <protection locked="0"/>
    </xf>
    <xf numFmtId="164" fontId="7" fillId="22" borderId="29" xfId="18" applyNumberFormat="1" applyFont="1" applyFill="1" applyBorder="1" applyAlignment="1" applyProtection="1">
      <alignment vertical="top"/>
      <protection locked="0"/>
    </xf>
    <xf numFmtId="0" fontId="6" fillId="22" borderId="29" xfId="18" applyNumberFormat="1" applyFont="1" applyFill="1" applyBorder="1" applyAlignment="1" applyProtection="1">
      <alignment vertical="top"/>
      <protection locked="0"/>
    </xf>
    <xf numFmtId="164" fontId="49" fillId="22" borderId="29" xfId="18" applyNumberFormat="1" applyFont="1" applyFill="1" applyBorder="1" applyAlignment="1" applyProtection="1">
      <alignment vertical="top"/>
      <protection locked="0"/>
    </xf>
    <xf numFmtId="14" fontId="2" fillId="22" borderId="29" xfId="18" applyNumberFormat="1" applyFill="1" applyBorder="1" applyAlignment="1" applyProtection="1">
      <alignment horizontal="center" vertical="top" wrapText="1"/>
      <protection locked="0"/>
    </xf>
    <xf numFmtId="0" fontId="2" fillId="22" borderId="29" xfId="18" applyNumberFormat="1" applyFont="1" applyFill="1" applyBorder="1" applyAlignment="1" applyProtection="1">
      <alignment vertical="top" wrapText="1"/>
      <protection locked="0"/>
    </xf>
    <xf numFmtId="0" fontId="2" fillId="22" borderId="29" xfId="18" applyFill="1" applyBorder="1" applyAlignment="1" applyProtection="1">
      <alignment vertical="top" wrapText="1"/>
      <protection locked="0"/>
    </xf>
    <xf numFmtId="14" fontId="2" fillId="22" borderId="29" xfId="18" applyNumberFormat="1" applyFont="1" applyFill="1" applyBorder="1" applyAlignment="1" applyProtection="1">
      <alignment horizontal="center" vertical="top" wrapText="1"/>
      <protection locked="0"/>
    </xf>
    <xf numFmtId="0" fontId="2" fillId="22" borderId="28" xfId="18" applyFill="1" applyBorder="1" applyProtection="1">
      <protection locked="0"/>
    </xf>
    <xf numFmtId="0" fontId="2" fillId="22" borderId="30" xfId="18" applyFill="1" applyBorder="1" applyProtection="1">
      <protection locked="0"/>
    </xf>
    <xf numFmtId="0" fontId="2" fillId="22" borderId="27" xfId="18" applyFill="1" applyBorder="1" applyProtection="1">
      <protection locked="0"/>
    </xf>
    <xf numFmtId="0" fontId="2" fillId="22" borderId="25" xfId="18" applyFill="1" applyBorder="1" applyProtection="1">
      <protection locked="0"/>
    </xf>
    <xf numFmtId="0" fontId="2" fillId="22" borderId="0" xfId="18" applyFill="1" applyBorder="1" applyProtection="1">
      <protection locked="0"/>
    </xf>
    <xf numFmtId="0" fontId="2" fillId="22" borderId="24" xfId="18" applyFill="1" applyBorder="1" applyProtection="1">
      <protection locked="0"/>
    </xf>
    <xf numFmtId="0" fontId="2" fillId="22" borderId="22" xfId="18" applyFill="1" applyBorder="1" applyProtection="1">
      <protection locked="0"/>
    </xf>
    <xf numFmtId="0" fontId="2" fillId="22" borderId="31" xfId="18" applyFill="1" applyBorder="1" applyProtection="1">
      <protection locked="0"/>
    </xf>
    <xf numFmtId="0" fontId="2" fillId="22" borderId="21" xfId="18" applyFill="1" applyBorder="1" applyProtection="1">
      <protection locked="0"/>
    </xf>
    <xf numFmtId="0" fontId="2" fillId="0" borderId="29" xfId="18" applyBorder="1" applyAlignment="1" applyProtection="1"/>
    <xf numFmtId="0" fontId="4" fillId="0" borderId="29" xfId="18" applyFont="1" applyBorder="1" applyAlignment="1" applyProtection="1"/>
    <xf numFmtId="0" fontId="6" fillId="0" borderId="0" xfId="18" applyFont="1" applyAlignment="1" applyProtection="1">
      <alignment horizontal="center" vertical="top" wrapText="1"/>
    </xf>
    <xf numFmtId="0" fontId="6" fillId="13" borderId="8" xfId="18" applyFont="1" applyFill="1" applyBorder="1" applyAlignment="1" applyProtection="1">
      <alignment horizontal="center" vertical="top" wrapText="1"/>
    </xf>
    <xf numFmtId="0" fontId="2" fillId="0" borderId="0" xfId="18" applyAlignment="1" applyProtection="1">
      <alignment vertical="top"/>
    </xf>
    <xf numFmtId="0" fontId="3" fillId="21" borderId="0" xfId="18" applyFont="1" applyFill="1" applyBorder="1" applyAlignment="1" applyProtection="1">
      <alignment horizontal="left" vertical="top"/>
    </xf>
    <xf numFmtId="0" fontId="3" fillId="13" borderId="0" xfId="18" quotePrefix="1" applyFont="1" applyFill="1" applyBorder="1" applyAlignment="1" applyProtection="1">
      <alignment horizontal="left" vertical="top"/>
    </xf>
    <xf numFmtId="164" fontId="2" fillId="0" borderId="0" xfId="18" applyNumberFormat="1" applyAlignment="1" applyProtection="1"/>
    <xf numFmtId="0" fontId="2" fillId="0" borderId="0" xfId="18" applyAlignment="1" applyProtection="1"/>
    <xf numFmtId="0" fontId="6" fillId="0" borderId="0" xfId="18" applyFont="1" applyProtection="1"/>
    <xf numFmtId="164" fontId="6" fillId="13" borderId="29" xfId="18" applyNumberFormat="1" applyFont="1" applyFill="1" applyBorder="1" applyAlignment="1" applyProtection="1">
      <alignment horizontal="right" vertical="center"/>
    </xf>
    <xf numFmtId="0" fontId="6" fillId="13" borderId="29" xfId="18" applyFont="1" applyFill="1" applyBorder="1" applyAlignment="1" applyProtection="1">
      <alignment horizontal="left" vertical="center"/>
    </xf>
    <xf numFmtId="0" fontId="6" fillId="13" borderId="0" xfId="18" applyFont="1" applyFill="1" applyAlignment="1" applyProtection="1">
      <alignment vertical="top"/>
    </xf>
    <xf numFmtId="0" fontId="6" fillId="0" borderId="0" xfId="18" applyFont="1" applyAlignment="1" applyProtection="1">
      <alignment vertical="top"/>
    </xf>
    <xf numFmtId="0" fontId="4" fillId="0" borderId="0" xfId="18" applyFont="1" applyAlignment="1" applyProtection="1">
      <alignment vertical="top"/>
    </xf>
    <xf numFmtId="0" fontId="2" fillId="0" borderId="0" xfId="18" applyFont="1" applyAlignment="1" applyProtection="1">
      <alignment vertical="top"/>
    </xf>
    <xf numFmtId="0" fontId="7" fillId="0" borderId="0" xfId="18" applyFont="1" applyAlignment="1" applyProtection="1">
      <alignment vertical="top" wrapText="1"/>
    </xf>
    <xf numFmtId="0" fontId="5" fillId="0" borderId="0" xfId="18" applyFont="1" applyAlignment="1" applyProtection="1">
      <alignment vertical="top"/>
    </xf>
    <xf numFmtId="0" fontId="6" fillId="0" borderId="0" xfId="18" applyFont="1" applyBorder="1" applyAlignment="1" applyProtection="1">
      <alignment vertical="top" wrapText="1"/>
    </xf>
    <xf numFmtId="0" fontId="2" fillId="0" borderId="0" xfId="18" applyFill="1" applyAlignment="1" applyProtection="1">
      <alignment vertical="top"/>
    </xf>
    <xf numFmtId="0" fontId="4" fillId="13" borderId="0" xfId="18" applyFont="1" applyFill="1" applyAlignment="1" applyProtection="1">
      <alignment vertical="top"/>
    </xf>
    <xf numFmtId="0" fontId="3" fillId="0" borderId="0" xfId="18" applyFont="1" applyFill="1" applyBorder="1" applyAlignment="1" applyProtection="1">
      <alignment horizontal="left"/>
    </xf>
    <xf numFmtId="0" fontId="2" fillId="0" borderId="0" xfId="18" applyBorder="1" applyAlignment="1" applyProtection="1">
      <alignment horizontal="center"/>
    </xf>
    <xf numFmtId="0" fontId="2" fillId="0" borderId="0" xfId="18" applyBorder="1" applyProtection="1"/>
    <xf numFmtId="0" fontId="6" fillId="0" borderId="0" xfId="18" applyFont="1" applyBorder="1" applyProtection="1"/>
    <xf numFmtId="0" fontId="2" fillId="13" borderId="8" xfId="18" applyNumberFormat="1" applyFont="1" applyFill="1" applyBorder="1" applyAlignment="1" applyProtection="1">
      <alignment vertical="top"/>
    </xf>
    <xf numFmtId="0" fontId="2" fillId="13" borderId="32" xfId="18" applyNumberFormat="1" applyFont="1" applyFill="1" applyBorder="1" applyAlignment="1" applyProtection="1">
      <alignment vertical="top"/>
    </xf>
    <xf numFmtId="0" fontId="2" fillId="0" borderId="0" xfId="18" applyAlignment="1" applyProtection="1">
      <alignment vertical="center"/>
    </xf>
    <xf numFmtId="0" fontId="4" fillId="0" borderId="0" xfId="18" applyFont="1" applyFill="1" applyAlignment="1" applyProtection="1">
      <alignment vertical="center"/>
    </xf>
    <xf numFmtId="0" fontId="2" fillId="0" borderId="0" xfId="18" applyFont="1" applyAlignment="1" applyProtection="1">
      <alignment vertical="center"/>
    </xf>
    <xf numFmtId="0" fontId="30" fillId="0" borderId="0" xfId="18" applyFont="1" applyFill="1" applyAlignment="1" applyProtection="1">
      <alignment vertical="top" wrapText="1"/>
    </xf>
    <xf numFmtId="0" fontId="4" fillId="0" borderId="0" xfId="18" applyFont="1" applyFill="1" applyAlignment="1" applyProtection="1">
      <alignment horizontal="left" vertical="top"/>
    </xf>
    <xf numFmtId="0" fontId="6" fillId="0" borderId="0" xfId="18" applyNumberFormat="1" applyFont="1" applyFill="1" applyBorder="1" applyAlignment="1" applyProtection="1">
      <alignment horizontal="left" vertical="top"/>
    </xf>
    <xf numFmtId="0" fontId="4" fillId="13" borderId="0" xfId="18" applyFont="1" applyFill="1" applyBorder="1" applyAlignment="1" applyProtection="1">
      <alignment horizontal="left" vertical="top"/>
    </xf>
    <xf numFmtId="0" fontId="2" fillId="26" borderId="29" xfId="18" applyFont="1" applyFill="1" applyBorder="1" applyAlignment="1" applyProtection="1">
      <alignment vertical="top"/>
    </xf>
    <xf numFmtId="164" fontId="6" fillId="27" borderId="29" xfId="18" applyNumberFormat="1" applyFont="1" applyFill="1" applyBorder="1" applyAlignment="1" applyProtection="1">
      <alignment horizontal="center" vertical="top"/>
    </xf>
    <xf numFmtId="0" fontId="2" fillId="26" borderId="0" xfId="18" applyFill="1" applyAlignment="1" applyProtection="1">
      <alignment vertical="top"/>
    </xf>
    <xf numFmtId="0" fontId="2" fillId="26" borderId="0" xfId="18" applyFont="1" applyFill="1" applyAlignment="1" applyProtection="1">
      <alignment vertical="top"/>
    </xf>
    <xf numFmtId="0" fontId="6" fillId="0" borderId="0" xfId="18" applyFont="1" applyBorder="1" applyAlignment="1" applyProtection="1">
      <alignment vertical="top"/>
    </xf>
    <xf numFmtId="0" fontId="2" fillId="0" borderId="0" xfId="18" applyBorder="1" applyAlignment="1" applyProtection="1">
      <alignment vertical="top"/>
    </xf>
    <xf numFmtId="0" fontId="2" fillId="0" borderId="0" xfId="18" applyBorder="1" applyAlignment="1" applyProtection="1">
      <alignment horizontal="center" vertical="top"/>
    </xf>
    <xf numFmtId="0" fontId="2" fillId="26" borderId="20" xfId="18" applyFont="1" applyFill="1" applyBorder="1" applyAlignment="1" applyProtection="1">
      <alignment horizontal="center" vertical="top" wrapText="1"/>
    </xf>
    <xf numFmtId="0" fontId="2" fillId="26" borderId="26" xfId="18" applyFont="1" applyFill="1" applyBorder="1" applyAlignment="1" applyProtection="1">
      <alignment horizontal="center" vertical="top"/>
    </xf>
    <xf numFmtId="0" fontId="25" fillId="0" borderId="0" xfId="18" applyFont="1" applyAlignment="1" applyProtection="1">
      <alignment vertical="top"/>
    </xf>
    <xf numFmtId="0" fontId="2" fillId="26" borderId="0" xfId="18" applyFill="1" applyAlignment="1" applyProtection="1">
      <alignment vertical="top" wrapText="1"/>
    </xf>
    <xf numFmtId="0" fontId="43" fillId="26" borderId="0" xfId="18" applyFont="1" applyFill="1" applyAlignment="1" applyProtection="1">
      <alignment horizontal="left" vertical="top" wrapText="1"/>
    </xf>
    <xf numFmtId="0" fontId="57" fillId="13" borderId="33" xfId="18" applyFont="1" applyFill="1" applyBorder="1" applyAlignment="1" applyProtection="1">
      <alignment vertical="top" wrapText="1"/>
    </xf>
    <xf numFmtId="0" fontId="5" fillId="0" borderId="0" xfId="18" applyFont="1" applyAlignment="1" applyProtection="1">
      <alignment horizontal="left" vertical="top"/>
    </xf>
    <xf numFmtId="2" fontId="7" fillId="0" borderId="29" xfId="18" applyNumberFormat="1" applyFont="1" applyBorder="1" applyAlignment="1" applyProtection="1">
      <alignment horizontal="center" vertical="top"/>
    </xf>
    <xf numFmtId="2" fontId="43"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wrapText="1"/>
    </xf>
    <xf numFmtId="0" fontId="2" fillId="26" borderId="0" xfId="18" applyFill="1" applyAlignment="1" applyProtection="1">
      <alignment vertical="center"/>
    </xf>
    <xf numFmtId="164" fontId="4" fillId="17" borderId="34" xfId="18" applyNumberFormat="1" applyFont="1" applyFill="1" applyBorder="1" applyAlignment="1" applyProtection="1">
      <alignment vertical="center"/>
    </xf>
    <xf numFmtId="0" fontId="2" fillId="0" borderId="0" xfId="18" applyFont="1" applyFill="1" applyAlignment="1" applyProtection="1">
      <alignment vertical="center"/>
    </xf>
    <xf numFmtId="0" fontId="2" fillId="26" borderId="0" xfId="18" applyFont="1" applyFill="1" applyAlignment="1" applyProtection="1">
      <alignment vertical="center"/>
    </xf>
    <xf numFmtId="164" fontId="2" fillId="17" borderId="29" xfId="18" applyNumberFormat="1" applyFont="1" applyFill="1" applyBorder="1" applyAlignment="1" applyProtection="1">
      <alignment vertical="center"/>
    </xf>
    <xf numFmtId="0" fontId="7" fillId="0" borderId="7" xfId="18" applyFont="1" applyBorder="1" applyAlignment="1" applyProtection="1">
      <alignment vertical="top"/>
    </xf>
    <xf numFmtId="0" fontId="6" fillId="0" borderId="32" xfId="18" applyFont="1" applyBorder="1" applyAlignment="1" applyProtection="1">
      <alignment vertical="top"/>
    </xf>
    <xf numFmtId="0" fontId="7" fillId="0" borderId="29" xfId="18" applyFont="1" applyBorder="1" applyAlignment="1" applyProtection="1">
      <alignment horizontal="center" vertical="top"/>
    </xf>
    <xf numFmtId="0" fontId="7" fillId="0" borderId="0" xfId="18" applyFont="1" applyAlignment="1" applyProtection="1">
      <alignment horizontal="center" vertical="top" wrapText="1"/>
    </xf>
    <xf numFmtId="0" fontId="55" fillId="0" borderId="0" xfId="18" applyFont="1" applyFill="1" applyAlignment="1" applyProtection="1">
      <alignment vertical="top"/>
    </xf>
    <xf numFmtId="0" fontId="6" fillId="0" borderId="7" xfId="18" applyFont="1" applyBorder="1" applyAlignment="1" applyProtection="1">
      <alignment vertical="top"/>
    </xf>
    <xf numFmtId="164" fontId="2" fillId="0" borderId="0" xfId="18" applyNumberFormat="1" applyFill="1" applyBorder="1" applyAlignment="1" applyProtection="1">
      <alignment vertical="top"/>
    </xf>
    <xf numFmtId="0" fontId="10" fillId="13" borderId="0" xfId="18" applyNumberFormat="1" applyFont="1" applyFill="1" applyAlignment="1" applyProtection="1">
      <alignment vertical="top"/>
    </xf>
    <xf numFmtId="0" fontId="2" fillId="0" borderId="0" xfId="18" applyNumberFormat="1" applyAlignment="1" applyProtection="1">
      <alignment vertical="top"/>
    </xf>
    <xf numFmtId="0" fontId="3" fillId="21" borderId="0" xfId="18" applyNumberFormat="1" applyFont="1" applyFill="1" applyBorder="1" applyAlignment="1" applyProtection="1">
      <alignment vertical="top"/>
    </xf>
    <xf numFmtId="0" fontId="4" fillId="0" borderId="0" xfId="18" applyNumberFormat="1" applyFont="1" applyAlignment="1" applyProtection="1">
      <alignment vertical="top"/>
    </xf>
    <xf numFmtId="0" fontId="7" fillId="0" borderId="21" xfId="18" applyNumberFormat="1" applyFont="1" applyBorder="1" applyAlignment="1" applyProtection="1">
      <alignment vertical="top"/>
    </xf>
    <xf numFmtId="0" fontId="7" fillId="0" borderId="22" xfId="18" applyNumberFormat="1" applyFont="1" applyBorder="1" applyAlignment="1" applyProtection="1">
      <alignment vertical="top"/>
    </xf>
    <xf numFmtId="0" fontId="55" fillId="0" borderId="0" xfId="18" applyNumberFormat="1" applyFont="1" applyAlignment="1" applyProtection="1">
      <alignment vertical="top"/>
    </xf>
    <xf numFmtId="0" fontId="7" fillId="0" borderId="27" xfId="18" applyNumberFormat="1" applyFont="1" applyBorder="1" applyAlignment="1" applyProtection="1">
      <alignment vertical="top"/>
    </xf>
    <xf numFmtId="0" fontId="7" fillId="0" borderId="28" xfId="18" applyNumberFormat="1" applyFont="1" applyBorder="1" applyAlignment="1" applyProtection="1">
      <alignment vertical="top"/>
    </xf>
    <xf numFmtId="0" fontId="7" fillId="0" borderId="29" xfId="18" applyNumberFormat="1" applyFont="1" applyFill="1" applyBorder="1" applyAlignment="1" applyProtection="1">
      <alignment horizontal="center" vertical="top" wrapText="1"/>
    </xf>
    <xf numFmtId="0" fontId="56" fillId="0" borderId="29" xfId="18" applyNumberFormat="1" applyFont="1" applyFill="1" applyBorder="1" applyAlignment="1" applyProtection="1">
      <alignment horizontal="center" vertical="top" wrapText="1"/>
    </xf>
    <xf numFmtId="0" fontId="2" fillId="0" borderId="0" xfId="18" applyNumberFormat="1" applyAlignment="1" applyProtection="1">
      <alignment horizontal="center" vertical="top"/>
    </xf>
    <xf numFmtId="0" fontId="5" fillId="0" borderId="0" xfId="18" applyNumberFormat="1" applyFont="1" applyAlignment="1" applyProtection="1">
      <alignment vertical="top"/>
    </xf>
    <xf numFmtId="0" fontId="7" fillId="0" borderId="7" xfId="18" applyNumberFormat="1" applyFont="1" applyBorder="1" applyAlignment="1" applyProtection="1">
      <alignment vertical="top"/>
    </xf>
    <xf numFmtId="0" fontId="7" fillId="0" borderId="8" xfId="18" applyNumberFormat="1" applyFont="1" applyBorder="1" applyAlignment="1" applyProtection="1">
      <alignment vertical="top"/>
    </xf>
    <xf numFmtId="0" fontId="49" fillId="0" borderId="7" xfId="18" applyNumberFormat="1" applyFont="1" applyBorder="1" applyAlignment="1" applyProtection="1">
      <alignment vertical="top"/>
    </xf>
    <xf numFmtId="0" fontId="2" fillId="0" borderId="8" xfId="18" applyNumberFormat="1" applyFont="1" applyBorder="1" applyAlignment="1" applyProtection="1">
      <alignment vertical="top"/>
    </xf>
    <xf numFmtId="0" fontId="49" fillId="0" borderId="7" xfId="18" applyNumberFormat="1" applyFont="1" applyFill="1" applyBorder="1" applyAlignment="1" applyProtection="1">
      <alignment vertical="top"/>
    </xf>
    <xf numFmtId="0" fontId="25" fillId="0" borderId="29" xfId="18" applyNumberFormat="1" applyFont="1" applyBorder="1" applyAlignment="1" applyProtection="1">
      <alignment vertical="top"/>
    </xf>
    <xf numFmtId="0" fontId="7" fillId="0" borderId="29" xfId="18" applyNumberFormat="1" applyFont="1" applyBorder="1" applyAlignment="1" applyProtection="1">
      <alignment horizontal="center" vertical="top" wrapText="1"/>
    </xf>
    <xf numFmtId="0" fontId="6" fillId="0" borderId="7" xfId="18" applyNumberFormat="1" applyFont="1" applyFill="1" applyBorder="1" applyAlignment="1" applyProtection="1">
      <alignment vertical="top"/>
    </xf>
    <xf numFmtId="0" fontId="6" fillId="0" borderId="32" xfId="18" applyNumberFormat="1" applyFont="1" applyFill="1" applyBorder="1" applyAlignment="1" applyProtection="1">
      <alignment vertical="top"/>
    </xf>
    <xf numFmtId="164" fontId="7" fillId="0" borderId="32" xfId="18" applyNumberFormat="1" applyFont="1" applyFill="1" applyBorder="1" applyAlignment="1" applyProtection="1">
      <alignment vertical="top"/>
    </xf>
    <xf numFmtId="164" fontId="7" fillId="0" borderId="8" xfId="18" applyNumberFormat="1" applyFont="1" applyFill="1" applyBorder="1" applyAlignment="1" applyProtection="1">
      <alignment vertical="top"/>
    </xf>
    <xf numFmtId="0" fontId="2" fillId="0" borderId="0" xfId="18" applyNumberFormat="1" applyBorder="1" applyAlignment="1" applyProtection="1">
      <alignment vertical="top"/>
    </xf>
    <xf numFmtId="0" fontId="25" fillId="0" borderId="31" xfId="18" applyNumberFormat="1" applyFont="1" applyBorder="1" applyAlignment="1" applyProtection="1">
      <alignment vertical="top"/>
    </xf>
    <xf numFmtId="0" fontId="2" fillId="0" borderId="31" xfId="18" applyNumberFormat="1" applyBorder="1" applyAlignment="1" applyProtection="1">
      <alignment vertical="top"/>
    </xf>
    <xf numFmtId="0" fontId="25" fillId="0" borderId="0" xfId="18" applyNumberFormat="1" applyFont="1" applyBorder="1" applyAlignment="1" applyProtection="1">
      <alignment vertical="top"/>
    </xf>
    <xf numFmtId="0" fontId="4" fillId="0" borderId="35" xfId="18" applyFont="1" applyBorder="1" applyAlignment="1" applyProtection="1">
      <alignment vertical="top"/>
    </xf>
    <xf numFmtId="0" fontId="2" fillId="0" borderId="8" xfId="18" applyBorder="1" applyAlignment="1" applyProtection="1">
      <alignment vertical="center"/>
    </xf>
    <xf numFmtId="165" fontId="7" fillId="25" borderId="29" xfId="18" applyNumberFormat="1" applyFont="1" applyFill="1" applyBorder="1" applyAlignment="1" applyProtection="1">
      <alignment horizontal="center" vertical="top"/>
    </xf>
    <xf numFmtId="165" fontId="6" fillId="28" borderId="29" xfId="18" applyNumberFormat="1" applyFont="1" applyFill="1" applyBorder="1" applyAlignment="1" applyProtection="1">
      <alignment horizontal="center" vertical="top"/>
      <protection locked="0"/>
    </xf>
    <xf numFmtId="164" fontId="6" fillId="25" borderId="29" xfId="18" applyNumberFormat="1" applyFont="1" applyFill="1" applyBorder="1" applyAlignment="1" applyProtection="1">
      <alignment vertical="top"/>
    </xf>
    <xf numFmtId="164" fontId="7" fillId="25" borderId="29" xfId="18" applyNumberFormat="1" applyFont="1" applyFill="1" applyBorder="1" applyAlignment="1" applyProtection="1">
      <alignment horizontal="center" vertical="top"/>
    </xf>
    <xf numFmtId="2" fontId="6" fillId="0" borderId="29" xfId="18" applyNumberFormat="1" applyFont="1" applyBorder="1" applyAlignment="1" applyProtection="1">
      <alignment horizontal="center" vertical="top"/>
    </xf>
    <xf numFmtId="2" fontId="43" fillId="22" borderId="29" xfId="18" applyNumberFormat="1" applyFont="1" applyFill="1" applyBorder="1" applyAlignment="1" applyProtection="1">
      <alignment horizontal="center" vertical="top"/>
      <protection locked="0"/>
    </xf>
    <xf numFmtId="2" fontId="7" fillId="22" borderId="29" xfId="18" applyNumberFormat="1" applyFont="1" applyFill="1" applyBorder="1" applyAlignment="1" applyProtection="1">
      <alignment horizontal="center" vertical="top"/>
      <protection locked="0"/>
    </xf>
    <xf numFmtId="0" fontId="2" fillId="0" borderId="29" xfId="18" applyBorder="1" applyAlignment="1" applyProtection="1">
      <alignment vertical="center"/>
    </xf>
    <xf numFmtId="0" fontId="0" fillId="13" borderId="0" xfId="0" applyFill="1" applyBorder="1" applyAlignment="1" applyProtection="1">
      <alignment vertical="top"/>
    </xf>
    <xf numFmtId="0" fontId="7" fillId="25" borderId="29" xfId="18" applyFont="1" applyFill="1" applyBorder="1" applyAlignment="1" applyProtection="1">
      <alignment horizontal="center" vertical="top"/>
    </xf>
    <xf numFmtId="0" fontId="2" fillId="26" borderId="0" xfId="18" quotePrefix="1" applyFont="1" applyFill="1" applyAlignment="1" applyProtection="1">
      <alignment vertical="top"/>
    </xf>
    <xf numFmtId="0" fontId="2" fillId="26" borderId="34" xfId="18" applyFont="1" applyFill="1" applyBorder="1" applyAlignment="1" applyProtection="1">
      <alignment vertical="top"/>
    </xf>
    <xf numFmtId="0" fontId="68" fillId="25" borderId="29" xfId="18" applyFont="1" applyFill="1" applyBorder="1" applyAlignment="1" applyProtection="1">
      <alignment horizontal="center" vertical="top" wrapText="1"/>
    </xf>
    <xf numFmtId="0" fontId="68" fillId="25" borderId="20" xfId="18" applyFont="1" applyFill="1" applyBorder="1" applyAlignment="1" applyProtection="1">
      <alignment horizontal="center" vertical="top" wrapText="1"/>
    </xf>
    <xf numFmtId="0" fontId="2" fillId="25" borderId="0" xfId="0" applyFont="1" applyFill="1" applyProtection="1"/>
    <xf numFmtId="0" fontId="3" fillId="21" borderId="0" xfId="18" applyNumberFormat="1" applyFont="1" applyFill="1" applyBorder="1" applyAlignment="1" applyProtection="1">
      <alignment horizontal="center" vertical="top"/>
    </xf>
    <xf numFmtId="0" fontId="4" fillId="13" borderId="29" xfId="18" applyFont="1" applyFill="1" applyBorder="1" applyAlignment="1" applyProtection="1">
      <alignment vertical="top" wrapText="1"/>
    </xf>
    <xf numFmtId="0" fontId="2" fillId="28" borderId="29" xfId="18" applyFont="1" applyFill="1" applyBorder="1" applyAlignment="1" applyProtection="1">
      <alignment vertical="top" wrapText="1"/>
      <protection locked="0"/>
    </xf>
    <xf numFmtId="164" fontId="7" fillId="25" borderId="29" xfId="18" applyNumberFormat="1" applyFont="1" applyFill="1" applyBorder="1" applyAlignment="1" applyProtection="1">
      <alignment vertical="top"/>
    </xf>
    <xf numFmtId="164" fontId="7" fillId="25" borderId="29" xfId="18" quotePrefix="1" applyNumberFormat="1" applyFont="1" applyFill="1" applyBorder="1" applyAlignment="1" applyProtection="1">
      <alignment vertical="top"/>
    </xf>
    <xf numFmtId="164" fontId="2" fillId="17" borderId="29" xfId="18" applyNumberFormat="1" applyFill="1" applyBorder="1" applyAlignment="1" applyProtection="1">
      <alignment vertical="top"/>
    </xf>
    <xf numFmtId="164" fontId="2" fillId="25" borderId="29" xfId="18" applyNumberFormat="1" applyFill="1" applyBorder="1" applyAlignment="1" applyProtection="1">
      <alignment vertical="top"/>
    </xf>
    <xf numFmtId="0" fontId="2" fillId="27" borderId="24" xfId="18" applyNumberFormat="1" applyFill="1" applyBorder="1" applyAlignment="1" applyProtection="1">
      <alignment vertical="top"/>
    </xf>
    <xf numFmtId="164" fontId="25" fillId="25" borderId="29" xfId="18" applyNumberFormat="1" applyFont="1" applyFill="1" applyBorder="1" applyAlignment="1" applyProtection="1">
      <alignment vertical="top"/>
    </xf>
    <xf numFmtId="0" fontId="4" fillId="28" borderId="29" xfId="18" applyFont="1" applyFill="1" applyBorder="1" applyAlignment="1" applyProtection="1">
      <alignment horizontal="center" vertical="top"/>
      <protection locked="0"/>
    </xf>
    <xf numFmtId="164" fontId="7" fillId="25" borderId="29" xfId="18" applyNumberFormat="1" applyFont="1" applyFill="1" applyBorder="1" applyAlignment="1" applyProtection="1">
      <alignment vertical="center"/>
    </xf>
    <xf numFmtId="0" fontId="0" fillId="0" borderId="0" xfId="0" applyBorder="1" applyAlignment="1" applyProtection="1">
      <alignment vertical="top"/>
    </xf>
    <xf numFmtId="0" fontId="28" fillId="0" borderId="0" xfId="0" applyFont="1" applyAlignment="1" applyProtection="1">
      <alignment vertical="top"/>
    </xf>
    <xf numFmtId="0" fontId="23" fillId="0" borderId="0" xfId="0" applyFont="1" applyAlignment="1" applyProtection="1">
      <alignment horizontal="center" vertical="top"/>
    </xf>
    <xf numFmtId="0" fontId="0" fillId="13" borderId="0" xfId="0" applyFill="1" applyAlignment="1" applyProtection="1">
      <alignment vertical="top"/>
    </xf>
    <xf numFmtId="0" fontId="0" fillId="17" borderId="37" xfId="0" applyFill="1" applyBorder="1" applyAlignment="1" applyProtection="1">
      <alignment vertical="top"/>
    </xf>
    <xf numFmtId="0" fontId="0" fillId="17" borderId="38" xfId="0" applyFill="1" applyBorder="1" applyAlignment="1" applyProtection="1">
      <alignment vertical="top"/>
    </xf>
    <xf numFmtId="0" fontId="0" fillId="17" borderId="32" xfId="0" applyFill="1" applyBorder="1" applyAlignment="1" applyProtection="1">
      <alignment vertical="top"/>
    </xf>
    <xf numFmtId="0" fontId="0" fillId="17" borderId="39" xfId="0" applyFill="1" applyBorder="1" applyAlignment="1" applyProtection="1">
      <alignment vertical="top"/>
    </xf>
    <xf numFmtId="0" fontId="4" fillId="25" borderId="34" xfId="0" applyFont="1" applyFill="1" applyBorder="1" applyAlignment="1" applyProtection="1">
      <alignment horizontal="center" vertical="top"/>
    </xf>
    <xf numFmtId="0" fontId="4" fillId="13" borderId="0" xfId="0" applyNumberFormat="1" applyFont="1" applyFill="1" applyBorder="1" applyAlignment="1" applyProtection="1">
      <alignment vertical="top"/>
    </xf>
    <xf numFmtId="0" fontId="33" fillId="13" borderId="0" xfId="0" applyNumberFormat="1" applyFont="1" applyFill="1" applyBorder="1" applyAlignment="1" applyProtection="1">
      <alignment vertical="top"/>
    </xf>
    <xf numFmtId="0" fontId="58" fillId="17" borderId="8" xfId="0" applyNumberFormat="1" applyFont="1" applyFill="1" applyBorder="1" applyAlignment="1" applyProtection="1">
      <alignment vertical="top"/>
    </xf>
    <xf numFmtId="0" fontId="0" fillId="0" borderId="42" xfId="0" applyBorder="1" applyAlignment="1" applyProtection="1">
      <alignment vertical="top"/>
    </xf>
    <xf numFmtId="0" fontId="0" fillId="0" borderId="36" xfId="0" applyBorder="1" applyAlignment="1" applyProtection="1">
      <alignment vertical="top"/>
    </xf>
    <xf numFmtId="0" fontId="0" fillId="0" borderId="37" xfId="0" applyBorder="1" applyAlignment="1" applyProtection="1">
      <alignment vertical="top"/>
    </xf>
    <xf numFmtId="0" fontId="0" fillId="0" borderId="35" xfId="0" applyBorder="1" applyAlignment="1" applyProtection="1">
      <alignment vertical="top"/>
    </xf>
    <xf numFmtId="14" fontId="0" fillId="0" borderId="32" xfId="0" applyNumberFormat="1" applyBorder="1" applyAlignment="1" applyProtection="1">
      <alignment horizontal="left" vertical="top"/>
    </xf>
    <xf numFmtId="0" fontId="0" fillId="0" borderId="32" xfId="0" applyBorder="1" applyAlignment="1" applyProtection="1">
      <alignment vertical="top"/>
    </xf>
    <xf numFmtId="0" fontId="0" fillId="0" borderId="40" xfId="0" applyBorder="1" applyAlignment="1" applyProtection="1">
      <alignment vertical="top"/>
    </xf>
    <xf numFmtId="0" fontId="0" fillId="0" borderId="41" xfId="0" applyBorder="1" applyAlignment="1" applyProtection="1">
      <alignment vertical="top"/>
    </xf>
    <xf numFmtId="0" fontId="7" fillId="0" borderId="7" xfId="0" applyFont="1" applyBorder="1" applyAlignment="1" applyProtection="1">
      <alignment horizontal="center" vertical="top" wrapText="1"/>
    </xf>
    <xf numFmtId="0" fontId="7" fillId="0" borderId="21" xfId="0" applyFont="1" applyBorder="1" applyAlignment="1" applyProtection="1">
      <alignment horizontal="center" vertical="top" wrapText="1"/>
    </xf>
    <xf numFmtId="0" fontId="2" fillId="26" borderId="0" xfId="18" applyFont="1" applyFill="1" applyProtection="1"/>
    <xf numFmtId="0" fontId="2" fillId="26" borderId="0" xfId="18" applyFill="1" applyProtection="1"/>
    <xf numFmtId="0" fontId="53" fillId="13" borderId="0" xfId="0" applyNumberFormat="1" applyFont="1" applyFill="1" applyAlignment="1" applyProtection="1">
      <alignment horizontal="left" vertical="top" wrapText="1"/>
    </xf>
    <xf numFmtId="0" fontId="4" fillId="23" borderId="13" xfId="0" applyNumberFormat="1" applyFont="1" applyFill="1" applyBorder="1" applyAlignment="1" applyProtection="1">
      <alignment horizontal="left" vertical="center" wrapText="1" indent="1"/>
    </xf>
    <xf numFmtId="0" fontId="41" fillId="13" borderId="0" xfId="0" applyFont="1" applyFill="1" applyAlignment="1" applyProtection="1">
      <alignment horizontal="left" vertical="top" wrapText="1"/>
    </xf>
    <xf numFmtId="0" fontId="47" fillId="13" borderId="0" xfId="0" applyFont="1" applyFill="1" applyAlignment="1" applyProtection="1">
      <alignment horizontal="left" vertical="top" wrapText="1"/>
    </xf>
    <xf numFmtId="0" fontId="54" fillId="13" borderId="0" xfId="0" applyNumberFormat="1" applyFont="1" applyFill="1" applyAlignment="1" applyProtection="1">
      <alignment horizontal="left" vertical="top" wrapText="1"/>
    </xf>
    <xf numFmtId="0" fontId="52" fillId="13" borderId="0" xfId="0" applyFont="1" applyFill="1" applyAlignment="1" applyProtection="1">
      <alignment horizontal="left" vertical="top" wrapText="1" indent="2"/>
    </xf>
    <xf numFmtId="0" fontId="50" fillId="15" borderId="0" xfId="0" applyNumberFormat="1" applyFont="1" applyFill="1" applyAlignment="1" applyProtection="1">
      <alignment horizontal="left" vertical="center" wrapText="1"/>
    </xf>
    <xf numFmtId="0" fontId="5" fillId="13" borderId="0" xfId="18" applyFont="1" applyFill="1" applyAlignment="1" applyProtection="1">
      <alignment horizontal="left" vertical="top" wrapTex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5" fillId="0" borderId="0" xfId="18" applyFont="1" applyAlignment="1" applyProtection="1">
      <alignment horizontal="left" vertical="top" wrapText="1"/>
    </xf>
    <xf numFmtId="0" fontId="47" fillId="13" borderId="27" xfId="18" applyFont="1" applyFill="1" applyBorder="1" applyAlignment="1" applyProtection="1">
      <alignment horizontal="left" vertical="top" wrapText="1"/>
    </xf>
    <xf numFmtId="0" fontId="4" fillId="13" borderId="3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7" fillId="0" borderId="0" xfId="0" applyFont="1" applyAlignment="1" applyProtection="1">
      <alignment horizontal="left" vertical="top" wrapText="1"/>
    </xf>
    <xf numFmtId="0" fontId="4" fillId="0" borderId="0" xfId="0" applyFont="1" applyAlignment="1" applyProtection="1">
      <alignment horizontal="left" vertical="top" wrapText="1"/>
    </xf>
    <xf numFmtId="0" fontId="10" fillId="13" borderId="0" xfId="18" applyFont="1" applyFill="1" applyAlignment="1" applyProtection="1">
      <alignment horizontal="left" vertical="top" wrapText="1"/>
    </xf>
    <xf numFmtId="0" fontId="11" fillId="13" borderId="0" xfId="0" applyFont="1" applyFill="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21" xfId="0" applyFont="1" applyBorder="1" applyAlignment="1" applyProtection="1">
      <alignment horizontal="left" vertical="top" wrapText="1"/>
    </xf>
    <xf numFmtId="0" fontId="2" fillId="17" borderId="0" xfId="0" applyFont="1" applyFill="1" applyAlignment="1" applyProtection="1">
      <alignment horizontal="left"/>
    </xf>
    <xf numFmtId="0" fontId="0" fillId="0" borderId="0" xfId="0" applyAlignment="1" applyProtection="1">
      <alignment horizontal="left" vertical="top"/>
    </xf>
    <xf numFmtId="0" fontId="4" fillId="13" borderId="0" xfId="0" applyNumberFormat="1" applyFont="1" applyFill="1" applyBorder="1" applyAlignment="1" applyProtection="1">
      <alignment horizontal="left" vertical="top"/>
    </xf>
    <xf numFmtId="0" fontId="33" fillId="13" borderId="0" xfId="0" applyNumberFormat="1" applyFont="1" applyFill="1" applyBorder="1" applyAlignment="1" applyProtection="1">
      <alignment horizontal="left" vertical="top"/>
    </xf>
    <xf numFmtId="0" fontId="69" fillId="13" borderId="0" xfId="0" applyNumberFormat="1" applyFont="1" applyFill="1" applyAlignment="1" applyProtection="1">
      <alignment horizontal="left" vertical="top" wrapText="1"/>
    </xf>
    <xf numFmtId="0" fontId="4" fillId="0" borderId="0" xfId="18" applyFont="1" applyAlignment="1" applyProtection="1">
      <alignment horizontal="left"/>
    </xf>
    <xf numFmtId="0" fontId="57" fillId="13" borderId="33" xfId="18" applyFont="1" applyFill="1" applyBorder="1" applyAlignment="1" applyProtection="1">
      <alignment horizontal="left" vertical="top" wrapText="1"/>
    </xf>
    <xf numFmtId="0" fontId="11" fillId="13" borderId="33" xfId="0" applyFont="1" applyFill="1" applyBorder="1" applyAlignment="1" applyProtection="1">
      <alignment horizontal="left" vertical="top" wrapText="1"/>
    </xf>
    <xf numFmtId="0" fontId="4" fillId="13" borderId="7" xfId="18" applyFont="1" applyFill="1" applyBorder="1" applyAlignment="1" applyProtection="1">
      <alignment horizontal="left" vertical="top" wrapText="1"/>
    </xf>
    <xf numFmtId="0" fontId="2" fillId="13" borderId="7" xfId="18" applyFont="1" applyFill="1" applyBorder="1" applyAlignment="1" applyProtection="1">
      <alignment horizontal="left" vertical="top" wrapText="1"/>
    </xf>
    <xf numFmtId="0" fontId="7" fillId="0" borderId="7" xfId="18" applyFont="1" applyBorder="1" applyAlignment="1" applyProtection="1">
      <alignment horizontal="left" vertical="top" wrapText="1"/>
    </xf>
    <xf numFmtId="0" fontId="7" fillId="0" borderId="7" xfId="18" applyFont="1" applyBorder="1" applyAlignment="1" applyProtection="1">
      <alignment horizontal="left" vertical="top"/>
    </xf>
    <xf numFmtId="0" fontId="6" fillId="0" borderId="7" xfId="18" applyFont="1" applyBorder="1" applyAlignment="1" applyProtection="1">
      <alignment horizontal="left" vertical="top"/>
    </xf>
    <xf numFmtId="0" fontId="46" fillId="0" borderId="0" xfId="18" applyFont="1" applyAlignment="1" applyProtection="1">
      <alignment horizontal="left" vertical="top" wrapText="1"/>
    </xf>
    <xf numFmtId="0" fontId="57" fillId="13" borderId="0" xfId="18" applyFont="1" applyFill="1" applyAlignment="1" applyProtection="1">
      <alignment horizontal="left" vertical="top" wrapText="1"/>
    </xf>
    <xf numFmtId="0" fontId="10" fillId="13" borderId="0" xfId="18" applyNumberFormat="1" applyFont="1" applyFill="1" applyAlignment="1" applyProtection="1">
      <alignment horizontal="left" vertical="top"/>
    </xf>
    <xf numFmtId="0" fontId="4" fillId="0" borderId="0" xfId="18" applyNumberFormat="1" applyFont="1" applyAlignment="1" applyProtection="1">
      <alignment horizontal="left" vertical="top" wrapText="1"/>
    </xf>
    <xf numFmtId="0" fontId="2" fillId="0" borderId="0" xfId="18" applyNumberFormat="1" applyAlignment="1" applyProtection="1">
      <alignment horizontal="left" vertical="top"/>
    </xf>
    <xf numFmtId="0" fontId="5" fillId="0" borderId="0" xfId="18" applyNumberFormat="1" applyFont="1" applyAlignment="1" applyProtection="1">
      <alignment horizontal="left" vertical="top"/>
    </xf>
    <xf numFmtId="0" fontId="7" fillId="0" borderId="7" xfId="18" applyNumberFormat="1" applyFont="1" applyBorder="1" applyAlignment="1" applyProtection="1">
      <alignment horizontal="left" vertical="top" wrapText="1"/>
    </xf>
    <xf numFmtId="0" fontId="4" fillId="0" borderId="0" xfId="18" applyNumberFormat="1" applyFont="1" applyFill="1" applyAlignment="1" applyProtection="1">
      <alignment horizontal="left" vertical="top" wrapText="1"/>
    </xf>
    <xf numFmtId="0" fontId="6" fillId="0" borderId="7" xfId="18" applyNumberFormat="1" applyFont="1" applyFill="1" applyBorder="1" applyAlignment="1" applyProtection="1">
      <alignment horizontal="left" vertical="top"/>
    </xf>
    <xf numFmtId="0" fontId="4" fillId="0" borderId="0" xfId="18" applyFont="1" applyFill="1" applyBorder="1" applyAlignment="1" applyProtection="1">
      <alignment horizontal="left" vertical="top" wrapText="1"/>
    </xf>
    <xf numFmtId="0" fontId="7" fillId="0" borderId="7" xfId="18" applyFont="1" applyFill="1" applyBorder="1" applyAlignment="1" applyProtection="1">
      <alignment horizontal="left" vertical="top" wrapText="1"/>
    </xf>
    <xf numFmtId="0" fontId="4" fillId="0" borderId="0" xfId="18" applyFont="1" applyBorder="1" applyAlignment="1" applyProtection="1">
      <alignment horizontal="left" vertical="top" wrapText="1"/>
    </xf>
    <xf numFmtId="0" fontId="2" fillId="25" borderId="0" xfId="0" applyFont="1" applyFill="1" applyAlignment="1" applyProtection="1">
      <alignment horizontal="left"/>
    </xf>
    <xf numFmtId="0" fontId="2" fillId="28" borderId="8" xfId="18" applyFont="1" applyFill="1" applyBorder="1" applyAlignment="1" applyProtection="1">
      <alignment vertical="top" wrapText="1"/>
      <protection locked="0"/>
    </xf>
    <xf numFmtId="0" fontId="4" fillId="13" borderId="29" xfId="0" applyFont="1" applyFill="1" applyBorder="1" applyAlignment="1" applyProtection="1">
      <alignment vertical="top" wrapText="1"/>
    </xf>
    <xf numFmtId="0" fontId="70" fillId="25" borderId="0" xfId="0" applyFont="1" applyFill="1" applyAlignment="1" applyProtection="1">
      <alignment vertical="center"/>
    </xf>
    <xf numFmtId="0" fontId="71" fillId="0" borderId="0" xfId="0" applyFont="1" applyAlignment="1" applyProtection="1">
      <alignment vertical="center" wrapText="1"/>
    </xf>
    <xf numFmtId="0" fontId="10" fillId="29" borderId="0" xfId="0" applyFont="1" applyFill="1" applyAlignment="1" applyProtection="1">
      <alignment vertical="center" wrapText="1"/>
    </xf>
    <xf numFmtId="0" fontId="2" fillId="0" borderId="0" xfId="0" applyFont="1" applyAlignment="1" applyProtection="1">
      <alignment vertical="center" wrapText="1"/>
    </xf>
    <xf numFmtId="0" fontId="4" fillId="0" borderId="0" xfId="0" applyFont="1" applyAlignment="1" applyProtection="1">
      <alignment vertical="center" wrapText="1"/>
    </xf>
    <xf numFmtId="0" fontId="2" fillId="29" borderId="0" xfId="0" applyFont="1" applyFill="1" applyAlignment="1" applyProtection="1">
      <alignment vertical="center" wrapText="1"/>
    </xf>
    <xf numFmtId="0" fontId="2" fillId="0" borderId="43"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44" xfId="0" applyFont="1" applyBorder="1" applyAlignment="1" applyProtection="1">
      <alignment vertical="center" wrapText="1"/>
    </xf>
    <xf numFmtId="0" fontId="10" fillId="0" borderId="0" xfId="0" applyFont="1" applyAlignment="1" applyProtection="1">
      <alignment vertical="center" wrapText="1"/>
    </xf>
    <xf numFmtId="0" fontId="33" fillId="29" borderId="0" xfId="0" applyFont="1" applyFill="1" applyAlignment="1" applyProtection="1">
      <alignment vertical="center" wrapText="1"/>
    </xf>
    <xf numFmtId="0" fontId="72" fillId="0" borderId="0" xfId="0" applyFont="1" applyAlignment="1" applyProtection="1">
      <alignment vertical="center" wrapText="1"/>
    </xf>
    <xf numFmtId="0" fontId="2" fillId="30" borderId="45" xfId="0" applyFont="1" applyFill="1" applyBorder="1" applyAlignment="1" applyProtection="1">
      <alignment vertical="center" wrapText="1"/>
    </xf>
    <xf numFmtId="0" fontId="35" fillId="0" borderId="0" xfId="0" applyFont="1" applyAlignment="1" applyProtection="1">
      <alignment vertical="center" wrapText="1"/>
    </xf>
    <xf numFmtId="0" fontId="2" fillId="30" borderId="0" xfId="0" applyFont="1" applyFill="1" applyAlignment="1" applyProtection="1">
      <alignment vertical="center" wrapText="1"/>
    </xf>
    <xf numFmtId="0" fontId="37" fillId="0" borderId="0" xfId="0" applyFont="1" applyAlignment="1" applyProtection="1">
      <alignment vertical="center" wrapText="1"/>
    </xf>
    <xf numFmtId="0" fontId="4" fillId="29" borderId="0" xfId="0" applyFont="1" applyFill="1" applyAlignment="1" applyProtection="1">
      <alignment vertical="center" wrapText="1"/>
    </xf>
    <xf numFmtId="0" fontId="73" fillId="29" borderId="0" xfId="0" applyFont="1" applyFill="1" applyAlignment="1" applyProtection="1">
      <alignment vertical="center" wrapText="1"/>
    </xf>
    <xf numFmtId="0" fontId="74" fillId="29" borderId="42" xfId="0" applyFont="1" applyFill="1" applyBorder="1" applyAlignment="1" applyProtection="1">
      <alignment vertical="center" wrapText="1"/>
    </xf>
    <xf numFmtId="0" fontId="75" fillId="31" borderId="0" xfId="0" applyFont="1" applyFill="1" applyAlignment="1" applyProtection="1">
      <alignment vertical="center" wrapText="1"/>
    </xf>
    <xf numFmtId="0" fontId="76" fillId="29" borderId="0" xfId="0" applyFont="1" applyFill="1" applyAlignment="1" applyProtection="1">
      <alignment vertical="center" wrapText="1"/>
    </xf>
    <xf numFmtId="0" fontId="7" fillId="29" borderId="13" xfId="0" applyFont="1" applyFill="1" applyBorder="1" applyAlignment="1" applyProtection="1">
      <alignment vertical="center" wrapText="1"/>
    </xf>
    <xf numFmtId="0" fontId="7" fillId="29" borderId="44" xfId="0" applyFont="1" applyFill="1" applyBorder="1" applyAlignment="1" applyProtection="1">
      <alignment vertical="center" wrapText="1"/>
    </xf>
    <xf numFmtId="0" fontId="77" fillId="29" borderId="0" xfId="0" applyFont="1" applyFill="1" applyAlignment="1" applyProtection="1">
      <alignment vertical="center" wrapText="1"/>
    </xf>
    <xf numFmtId="0" fontId="62" fillId="0" borderId="0" xfId="0" applyFont="1" applyAlignment="1" applyProtection="1">
      <alignment vertical="top" wrapText="1"/>
    </xf>
    <xf numFmtId="0" fontId="78" fillId="29" borderId="0" xfId="0" applyFont="1" applyFill="1" applyAlignment="1" applyProtection="1">
      <alignment vertical="center" wrapText="1"/>
    </xf>
    <xf numFmtId="0" fontId="25" fillId="29" borderId="0" xfId="0" applyFont="1" applyFill="1" applyAlignment="1" applyProtection="1">
      <alignment vertical="center" wrapText="1"/>
    </xf>
    <xf numFmtId="0" fontId="7" fillId="0" borderId="0" xfId="0" applyFont="1" applyAlignment="1" applyProtection="1">
      <alignment vertical="center" wrapText="1"/>
    </xf>
    <xf numFmtId="0" fontId="79" fillId="29" borderId="0" xfId="0" applyFont="1" applyFill="1" applyAlignment="1" applyProtection="1">
      <alignment vertical="center" wrapText="1"/>
    </xf>
    <xf numFmtId="0" fontId="80" fillId="29" borderId="0" xfId="0" applyFont="1" applyFill="1" applyAlignment="1" applyProtection="1">
      <alignment vertical="center" wrapText="1"/>
    </xf>
    <xf numFmtId="0" fontId="4" fillId="29" borderId="42" xfId="0" applyFont="1" applyFill="1" applyBorder="1" applyAlignment="1" applyProtection="1">
      <alignment vertical="center" wrapText="1"/>
    </xf>
    <xf numFmtId="0" fontId="79" fillId="0" borderId="0" xfId="0" applyFont="1" applyAlignment="1" applyProtection="1">
      <alignment vertical="center" wrapText="1"/>
    </xf>
    <xf numFmtId="0" fontId="7" fillId="0" borderId="13" xfId="0" applyFont="1" applyBorder="1" applyAlignment="1" applyProtection="1">
      <alignment vertical="center" wrapText="1"/>
    </xf>
    <xf numFmtId="0" fontId="7" fillId="0" borderId="44" xfId="0" applyFont="1" applyBorder="1" applyAlignment="1" applyProtection="1">
      <alignment vertical="center" wrapText="1"/>
    </xf>
    <xf numFmtId="0" fontId="81" fillId="29" borderId="0" xfId="0" applyFont="1" applyFill="1" applyAlignment="1" applyProtection="1">
      <alignment vertical="center" wrapText="1"/>
    </xf>
    <xf numFmtId="0" fontId="82" fillId="29" borderId="0" xfId="0" applyFont="1" applyFill="1" applyAlignment="1" applyProtection="1">
      <alignment vertical="center" wrapText="1"/>
    </xf>
    <xf numFmtId="0" fontId="76" fillId="0" borderId="42"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44" xfId="0" applyFont="1" applyBorder="1" applyAlignment="1" applyProtection="1">
      <alignment vertical="center" wrapText="1"/>
    </xf>
    <xf numFmtId="0" fontId="79" fillId="29" borderId="42" xfId="0" applyFont="1" applyFill="1" applyBorder="1" applyAlignment="1" applyProtection="1">
      <alignment vertical="center" wrapText="1"/>
    </xf>
    <xf numFmtId="0" fontId="43" fillId="0" borderId="42" xfId="0" applyFont="1" applyBorder="1" applyAlignment="1" applyProtection="1">
      <alignment vertical="center" wrapText="1"/>
    </xf>
    <xf numFmtId="0" fontId="43" fillId="29" borderId="0" xfId="0" applyFont="1" applyFill="1" applyAlignment="1" applyProtection="1">
      <alignment vertical="center" wrapText="1"/>
    </xf>
    <xf numFmtId="0" fontId="32" fillId="0" borderId="13" xfId="0" applyFont="1" applyBorder="1" applyAlignment="1" applyProtection="1">
      <alignment vertical="center" wrapText="1"/>
    </xf>
    <xf numFmtId="0" fontId="7" fillId="0" borderId="45" xfId="0" applyFont="1" applyBorder="1" applyAlignment="1" applyProtection="1">
      <alignment vertical="center" wrapText="1"/>
    </xf>
    <xf numFmtId="0" fontId="2" fillId="0" borderId="42" xfId="0" applyFont="1" applyBorder="1" applyAlignment="1" applyProtection="1">
      <alignment vertical="center" wrapText="1"/>
    </xf>
    <xf numFmtId="0" fontId="2" fillId="0" borderId="14" xfId="0" applyFont="1" applyBorder="1" applyAlignment="1" applyProtection="1">
      <alignment vertical="center" wrapText="1"/>
    </xf>
    <xf numFmtId="0" fontId="77" fillId="0" borderId="0" xfId="0" applyFont="1" applyAlignment="1" applyProtection="1">
      <alignment vertical="center" wrapText="1"/>
    </xf>
    <xf numFmtId="0" fontId="74" fillId="29" borderId="0" xfId="0" applyFont="1" applyFill="1" applyAlignment="1" applyProtection="1">
      <alignment vertical="center" wrapText="1"/>
    </xf>
    <xf numFmtId="0" fontId="32" fillId="29" borderId="13" xfId="0" applyFont="1" applyFill="1" applyBorder="1" applyAlignment="1" applyProtection="1">
      <alignment vertical="center" wrapText="1"/>
    </xf>
    <xf numFmtId="0" fontId="32" fillId="29" borderId="44" xfId="0" applyFont="1" applyFill="1" applyBorder="1" applyAlignment="1" applyProtection="1">
      <alignment vertical="center" wrapText="1"/>
    </xf>
    <xf numFmtId="0" fontId="6" fillId="29" borderId="44" xfId="0" applyFont="1" applyFill="1" applyBorder="1" applyAlignment="1" applyProtection="1">
      <alignment vertical="center" wrapText="1"/>
    </xf>
    <xf numFmtId="0" fontId="32" fillId="29" borderId="49" xfId="0" applyFont="1" applyFill="1" applyBorder="1" applyAlignment="1" applyProtection="1">
      <alignment vertical="center" wrapText="1"/>
    </xf>
    <xf numFmtId="0" fontId="2" fillId="25" borderId="0" xfId="0" applyFont="1" applyFill="1" applyAlignment="1" applyProtection="1">
      <alignment vertical="center" wrapText="1"/>
    </xf>
    <xf numFmtId="0" fontId="2" fillId="25" borderId="42" xfId="0" applyFont="1" applyFill="1" applyBorder="1" applyAlignment="1" applyProtection="1">
      <alignment vertical="center" wrapText="1"/>
    </xf>
    <xf numFmtId="0" fontId="83" fillId="25" borderId="0" xfId="0" applyFont="1" applyFill="1" applyAlignment="1" applyProtection="1">
      <alignment vertical="center" wrapText="1"/>
    </xf>
    <xf numFmtId="0" fontId="2" fillId="26" borderId="0" xfId="0" applyFont="1" applyFill="1" applyAlignment="1" applyProtection="1">
      <alignment vertical="center" wrapText="1"/>
    </xf>
    <xf numFmtId="0" fontId="33" fillId="0" borderId="0" xfId="0" applyFont="1" applyAlignment="1" applyProtection="1">
      <alignment vertical="center" wrapText="1"/>
    </xf>
    <xf numFmtId="0" fontId="4" fillId="0" borderId="42" xfId="0" applyFont="1" applyBorder="1" applyAlignment="1" applyProtection="1">
      <alignment vertical="center" wrapText="1"/>
    </xf>
    <xf numFmtId="0" fontId="84" fillId="26" borderId="0" xfId="0" applyFont="1" applyFill="1" applyAlignment="1" applyProtection="1">
      <alignment vertical="center" wrapText="1"/>
    </xf>
    <xf numFmtId="0" fontId="22" fillId="0" borderId="30" xfId="19" applyFont="1" applyBorder="1" applyAlignment="1" applyProtection="1">
      <alignment horizontal="center" vertical="top"/>
    </xf>
    <xf numFmtId="0" fontId="2" fillId="0" borderId="0" xfId="18" applyAlignment="1" applyProtection="1">
      <alignment horizontal="center" vertical="top"/>
    </xf>
    <xf numFmtId="0" fontId="8" fillId="0" borderId="0" xfId="14" applyAlignment="1" applyProtection="1">
      <alignment vertical="center" wrapText="1"/>
    </xf>
    <xf numFmtId="0" fontId="85" fillId="0" borderId="0" xfId="18" applyFont="1" applyAlignment="1" applyProtection="1">
      <alignment wrapText="1"/>
    </xf>
    <xf numFmtId="164" fontId="2" fillId="28" borderId="29" xfId="18" quotePrefix="1" applyNumberFormat="1" applyFill="1" applyBorder="1" applyAlignment="1" applyProtection="1">
      <alignment vertical="top"/>
      <protection locked="0"/>
    </xf>
    <xf numFmtId="0" fontId="85" fillId="0" borderId="0" xfId="18" applyFont="1" applyFill="1" applyAlignment="1" applyProtection="1">
      <alignment horizontal="left" vertical="top"/>
    </xf>
    <xf numFmtId="0" fontId="0" fillId="17" borderId="42" xfId="0" applyFill="1" applyBorder="1" applyAlignment="1" applyProtection="1">
      <alignment vertical="top"/>
    </xf>
    <xf numFmtId="0" fontId="0" fillId="17" borderId="51" xfId="0" applyFill="1" applyBorder="1" applyAlignment="1" applyProtection="1">
      <alignment vertical="top"/>
    </xf>
    <xf numFmtId="0" fontId="0" fillId="32" borderId="0" xfId="0" applyFill="1" applyAlignment="1" applyProtection="1">
      <alignment vertical="top"/>
    </xf>
    <xf numFmtId="0" fontId="0" fillId="32" borderId="0" xfId="0" applyFill="1" applyAlignment="1" applyProtection="1">
      <alignment vertical="top" wrapText="1"/>
    </xf>
    <xf numFmtId="0" fontId="10" fillId="13" borderId="0" xfId="0" applyFont="1" applyFill="1" applyBorder="1" applyAlignment="1" applyProtection="1">
      <alignment vertical="top"/>
    </xf>
    <xf numFmtId="0" fontId="0" fillId="32" borderId="0" xfId="0" applyFill="1" applyBorder="1" applyAlignment="1" applyProtection="1">
      <alignment vertical="top"/>
    </xf>
    <xf numFmtId="0" fontId="0" fillId="0" borderId="57" xfId="0" applyBorder="1" applyAlignment="1" applyProtection="1">
      <alignment vertical="top"/>
    </xf>
    <xf numFmtId="0" fontId="0" fillId="0" borderId="8" xfId="0" applyBorder="1" applyAlignment="1" applyProtection="1">
      <alignment vertical="top"/>
    </xf>
    <xf numFmtId="0" fontId="0" fillId="0" borderId="58" xfId="0" applyBorder="1" applyAlignment="1" applyProtection="1">
      <alignment vertical="top"/>
    </xf>
    <xf numFmtId="0" fontId="88" fillId="17" borderId="8" xfId="0" applyNumberFormat="1" applyFont="1" applyFill="1" applyBorder="1" applyAlignment="1" applyProtection="1">
      <alignment vertical="top"/>
    </xf>
    <xf numFmtId="0" fontId="4" fillId="32" borderId="0" xfId="0" applyFont="1" applyFill="1" applyAlignment="1" applyProtection="1">
      <alignment horizontal="center" vertical="top"/>
    </xf>
    <xf numFmtId="0" fontId="37" fillId="32" borderId="0" xfId="0" applyFont="1" applyFill="1" applyAlignment="1" applyProtection="1">
      <alignment vertical="top" wrapText="1"/>
    </xf>
    <xf numFmtId="0" fontId="37" fillId="32" borderId="0" xfId="0" applyFont="1" applyFill="1" applyBorder="1" applyAlignment="1" applyProtection="1">
      <alignment vertical="top" wrapText="1"/>
    </xf>
    <xf numFmtId="0" fontId="0" fillId="32" borderId="0" xfId="0" applyFill="1" applyProtection="1"/>
    <xf numFmtId="0" fontId="2" fillId="13" borderId="0" xfId="0" applyFont="1" applyFill="1" applyAlignment="1">
      <alignment vertical="top" wrapText="1"/>
    </xf>
    <xf numFmtId="0" fontId="0" fillId="0" borderId="0" xfId="0" applyAlignment="1">
      <alignment vertical="top"/>
    </xf>
    <xf numFmtId="0" fontId="85" fillId="0" borderId="0" xfId="0" applyFont="1" applyProtection="1"/>
    <xf numFmtId="0" fontId="2" fillId="32" borderId="0" xfId="18" applyFill="1" applyProtection="1"/>
    <xf numFmtId="0" fontId="2" fillId="32" borderId="0" xfId="18" applyFont="1" applyFill="1" applyProtection="1"/>
    <xf numFmtId="0" fontId="4" fillId="13" borderId="0" xfId="0" applyFont="1" applyFill="1" applyAlignment="1" applyProtection="1">
      <alignment vertical="top"/>
    </xf>
    <xf numFmtId="0" fontId="2" fillId="0" borderId="0" xfId="0" applyFont="1" applyAlignment="1" applyProtection="1"/>
    <xf numFmtId="0" fontId="30" fillId="32" borderId="0" xfId="18" applyFont="1" applyFill="1" applyAlignment="1" applyProtection="1">
      <alignment vertical="top" wrapText="1"/>
    </xf>
    <xf numFmtId="0" fontId="4" fillId="32" borderId="0" xfId="18" applyFont="1" applyFill="1" applyAlignment="1" applyProtection="1">
      <alignment horizontal="left" vertical="top"/>
    </xf>
    <xf numFmtId="0" fontId="6" fillId="32" borderId="0" xfId="18" applyNumberFormat="1" applyFont="1" applyFill="1" applyBorder="1" applyAlignment="1" applyProtection="1">
      <alignment horizontal="left" vertical="top"/>
    </xf>
    <xf numFmtId="0" fontId="0" fillId="17" borderId="30" xfId="0" applyFill="1" applyBorder="1" applyAlignment="1" applyProtection="1">
      <alignment vertical="top"/>
    </xf>
    <xf numFmtId="0" fontId="0" fillId="17" borderId="60" xfId="0" applyFill="1" applyBorder="1" applyAlignment="1" applyProtection="1">
      <alignment vertical="top"/>
    </xf>
    <xf numFmtId="0" fontId="7" fillId="28" borderId="29" xfId="0" applyNumberFormat="1" applyFont="1" applyFill="1" applyBorder="1" applyAlignment="1" applyProtection="1">
      <alignment vertical="top"/>
      <protection locked="0"/>
    </xf>
    <xf numFmtId="1" fontId="7" fillId="28" borderId="29" xfId="0" applyNumberFormat="1" applyFont="1" applyFill="1" applyBorder="1" applyAlignment="1" applyProtection="1">
      <alignment horizontal="center" vertical="top"/>
      <protection locked="0"/>
    </xf>
    <xf numFmtId="0" fontId="85" fillId="0" borderId="0" xfId="18" applyNumberFormat="1" applyFont="1" applyAlignment="1" applyProtection="1">
      <alignment vertical="top"/>
    </xf>
    <xf numFmtId="0" fontId="2" fillId="26" borderId="0" xfId="18" applyNumberFormat="1" applyFill="1" applyAlignment="1" applyProtection="1">
      <alignment vertical="top"/>
    </xf>
    <xf numFmtId="0" fontId="8" fillId="0" borderId="0" xfId="14" applyAlignment="1" applyProtection="1">
      <alignment vertical="top" wrapText="1"/>
    </xf>
    <xf numFmtId="0" fontId="0" fillId="0" borderId="0" xfId="0" applyFill="1" applyAlignment="1" applyProtection="1">
      <alignment horizontal="left" vertical="top" wrapText="1"/>
    </xf>
    <xf numFmtId="0" fontId="2" fillId="13"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2" fillId="0" borderId="0" xfId="18" applyAlignment="1" applyProtection="1">
      <alignment vertical="top" wrapText="1"/>
    </xf>
    <xf numFmtId="0" fontId="4" fillId="27" borderId="0" xfId="0" applyFont="1" applyFill="1" applyAlignment="1" applyProtection="1">
      <alignment horizontal="center" vertical="top"/>
    </xf>
    <xf numFmtId="0" fontId="2" fillId="27" borderId="0" xfId="0" applyFont="1" applyFill="1" applyAlignment="1" applyProtection="1">
      <alignment horizontal="left" vertical="top"/>
    </xf>
    <xf numFmtId="0" fontId="0" fillId="0" borderId="0" xfId="0" applyAlignment="1">
      <alignment horizontal="left" vertical="top" wrapText="1"/>
    </xf>
    <xf numFmtId="0" fontId="2" fillId="13" borderId="0" xfId="0" quotePrefix="1" applyNumberFormat="1" applyFont="1" applyFill="1" applyBorder="1" applyAlignment="1" applyProtection="1">
      <alignment horizontal="right" vertical="top"/>
    </xf>
    <xf numFmtId="0" fontId="2" fillId="13" borderId="0" xfId="0" applyFont="1" applyFill="1" applyProtection="1"/>
    <xf numFmtId="0" fontId="2" fillId="13" borderId="0" xfId="0" applyFont="1" applyFill="1" applyBorder="1" applyProtection="1"/>
    <xf numFmtId="0" fontId="2" fillId="13" borderId="0" xfId="0" applyFont="1" applyFill="1" applyAlignment="1" applyProtection="1">
      <alignment horizontal="center" vertical="top" wrapText="1"/>
    </xf>
    <xf numFmtId="0" fontId="2" fillId="0" borderId="0" xfId="0" applyFont="1" applyFill="1" applyAlignment="1" applyProtection="1">
      <alignment vertical="top"/>
    </xf>
    <xf numFmtId="0" fontId="2" fillId="0" borderId="0" xfId="0" applyFont="1" applyFill="1" applyBorder="1" applyAlignment="1" applyProtection="1">
      <alignment vertical="top"/>
    </xf>
    <xf numFmtId="0" fontId="4" fillId="13" borderId="0" xfId="0" applyFont="1" applyFill="1" applyProtection="1"/>
    <xf numFmtId="0" fontId="37" fillId="13" borderId="0" xfId="14" applyFont="1" applyFill="1" applyAlignment="1" applyProtection="1"/>
    <xf numFmtId="0" fontId="2" fillId="13" borderId="0" xfId="0" applyFont="1" applyFill="1" applyAlignment="1" applyProtection="1"/>
    <xf numFmtId="0" fontId="2" fillId="16" borderId="0" xfId="0" applyFont="1" applyFill="1" applyProtection="1"/>
    <xf numFmtId="0" fontId="2" fillId="0" borderId="0" xfId="0" applyFont="1" applyFill="1" applyBorder="1" applyProtection="1"/>
    <xf numFmtId="0" fontId="2" fillId="0" borderId="0" xfId="0" applyFont="1" applyFill="1" applyAlignment="1" applyProtection="1">
      <alignment horizontal="center" vertical="top" wrapText="1"/>
    </xf>
    <xf numFmtId="0" fontId="86" fillId="35" borderId="0" xfId="18" applyNumberFormat="1" applyFont="1" applyFill="1" applyAlignment="1" applyProtection="1">
      <alignment vertical="top"/>
    </xf>
    <xf numFmtId="0" fontId="2" fillId="34" borderId="0" xfId="18" applyNumberFormat="1" applyFill="1" applyAlignment="1" applyProtection="1">
      <alignment vertical="top"/>
    </xf>
    <xf numFmtId="0" fontId="2" fillId="28" borderId="0" xfId="18" applyFill="1" applyBorder="1" applyProtection="1">
      <protection locked="0"/>
    </xf>
    <xf numFmtId="0" fontId="49" fillId="27" borderId="0" xfId="0" applyFont="1" applyFill="1" applyAlignment="1" applyProtection="1">
      <alignment horizontal="left" vertical="top" wrapText="1"/>
    </xf>
    <xf numFmtId="0" fontId="92" fillId="27" borderId="0" xfId="0" applyFont="1" applyFill="1" applyAlignment="1" applyProtection="1">
      <alignment vertical="top"/>
    </xf>
    <xf numFmtId="0" fontId="92" fillId="27" borderId="0" xfId="0" applyFont="1" applyFill="1" applyAlignment="1" applyProtection="1">
      <alignment horizontal="right" vertical="top"/>
    </xf>
    <xf numFmtId="0" fontId="92" fillId="27" borderId="0" xfId="0" applyFont="1" applyFill="1" applyBorder="1" applyAlignment="1" applyProtection="1">
      <alignment horizontal="right" vertical="top"/>
    </xf>
    <xf numFmtId="0" fontId="92" fillId="27" borderId="0" xfId="0" applyFont="1" applyFill="1" applyBorder="1" applyAlignment="1" applyProtection="1">
      <alignment vertical="top"/>
    </xf>
    <xf numFmtId="0" fontId="91" fillId="27" borderId="0" xfId="0" applyFont="1" applyFill="1" applyAlignment="1" applyProtection="1">
      <alignment horizontal="right" vertical="top"/>
    </xf>
    <xf numFmtId="0" fontId="92" fillId="27" borderId="0" xfId="0" applyFont="1" applyFill="1" applyAlignment="1" applyProtection="1">
      <alignment horizontal="left" vertical="top" indent="1"/>
    </xf>
    <xf numFmtId="0" fontId="0" fillId="25" borderId="0" xfId="0" applyFill="1" applyProtection="1"/>
    <xf numFmtId="0" fontId="2" fillId="27" borderId="0" xfId="0" applyFont="1" applyFill="1" applyAlignment="1" applyProtection="1">
      <alignment vertical="top"/>
    </xf>
    <xf numFmtId="0" fontId="4" fillId="17" borderId="36" xfId="0" applyFont="1" applyFill="1" applyBorder="1" applyAlignment="1" applyProtection="1">
      <alignment horizontal="left" vertical="top" indent="1"/>
    </xf>
    <xf numFmtId="0" fontId="4" fillId="25" borderId="35" xfId="0" applyFont="1" applyFill="1" applyBorder="1" applyAlignment="1" applyProtection="1">
      <alignment horizontal="left" vertical="top" indent="1"/>
    </xf>
    <xf numFmtId="0" fontId="4" fillId="17" borderId="59" xfId="0" applyFont="1" applyFill="1" applyBorder="1" applyAlignment="1" applyProtection="1">
      <alignment horizontal="left" vertical="top" indent="1"/>
    </xf>
    <xf numFmtId="0" fontId="4" fillId="25" borderId="44" xfId="0" applyFont="1" applyFill="1" applyBorder="1" applyAlignment="1" applyProtection="1">
      <alignment horizontal="left" vertical="top" indent="1"/>
    </xf>
    <xf numFmtId="0" fontId="2" fillId="27" borderId="0" xfId="0" applyFont="1" applyFill="1" applyAlignment="1" applyProtection="1">
      <alignment horizontal="left" vertical="top" wrapText="1"/>
    </xf>
    <xf numFmtId="0" fontId="0" fillId="25" borderId="0" xfId="0" applyFont="1" applyFill="1" applyProtection="1"/>
    <xf numFmtId="0" fontId="2" fillId="32" borderId="0" xfId="0" applyFont="1" applyFill="1" applyAlignment="1" applyProtection="1">
      <alignment vertical="top"/>
    </xf>
    <xf numFmtId="0" fontId="2" fillId="32" borderId="0" xfId="0" applyFont="1" applyFill="1" applyBorder="1" applyAlignment="1" applyProtection="1">
      <alignment vertical="top"/>
    </xf>
    <xf numFmtId="0" fontId="2" fillId="27" borderId="0" xfId="0" applyFont="1" applyFill="1" applyBorder="1" applyAlignment="1" applyProtection="1">
      <alignment vertical="top"/>
    </xf>
    <xf numFmtId="0" fontId="4" fillId="27" borderId="0" xfId="0" applyFont="1" applyFill="1" applyAlignment="1" applyProtection="1">
      <alignment horizontal="left" vertical="top"/>
    </xf>
    <xf numFmtId="0" fontId="2" fillId="27" borderId="0" xfId="0" applyFont="1" applyFill="1" applyAlignment="1" applyProtection="1">
      <alignment horizontal="right" vertical="top"/>
    </xf>
    <xf numFmtId="0" fontId="2" fillId="27" borderId="29" xfId="0" applyFont="1" applyFill="1" applyBorder="1" applyAlignment="1" applyProtection="1">
      <alignment horizontal="left" vertical="top" indent="1"/>
    </xf>
    <xf numFmtId="0" fontId="2" fillId="27" borderId="0" xfId="0" applyFont="1" applyFill="1" applyAlignment="1" applyProtection="1">
      <alignment horizontal="left" vertical="top" indent="1"/>
    </xf>
    <xf numFmtId="0" fontId="33" fillId="27" borderId="0" xfId="0" applyFont="1" applyFill="1" applyAlignment="1" applyProtection="1">
      <alignment vertical="top"/>
    </xf>
    <xf numFmtId="0" fontId="4" fillId="27" borderId="0" xfId="0" applyFont="1" applyFill="1" applyAlignment="1" applyProtection="1">
      <alignment horizontal="right" vertical="top"/>
    </xf>
    <xf numFmtId="0" fontId="2" fillId="28" borderId="29" xfId="0" applyFont="1" applyFill="1" applyBorder="1" applyAlignment="1" applyProtection="1">
      <alignment horizontal="center" vertical="top"/>
      <protection locked="0"/>
    </xf>
    <xf numFmtId="0" fontId="2" fillId="28" borderId="29" xfId="0" applyFont="1" applyFill="1" applyBorder="1" applyAlignment="1" applyProtection="1">
      <alignment vertical="top"/>
      <protection locked="0"/>
    </xf>
    <xf numFmtId="0" fontId="2" fillId="28" borderId="20" xfId="0" applyFont="1" applyFill="1" applyBorder="1" applyAlignment="1" applyProtection="1">
      <alignment horizontal="center" vertical="top"/>
      <protection locked="0"/>
    </xf>
    <xf numFmtId="0" fontId="2" fillId="28" borderId="20" xfId="0" applyFont="1" applyFill="1" applyBorder="1" applyAlignment="1" applyProtection="1">
      <alignment vertical="top"/>
      <protection locked="0"/>
    </xf>
    <xf numFmtId="0" fontId="2" fillId="27" borderId="0" xfId="0" applyFont="1" applyFill="1" applyBorder="1" applyAlignment="1" applyProtection="1">
      <alignment horizontal="right" vertical="top"/>
    </xf>
    <xf numFmtId="0" fontId="2" fillId="25" borderId="29" xfId="0" applyFont="1" applyFill="1" applyBorder="1" applyAlignment="1" applyProtection="1">
      <alignment horizontal="center" vertical="top"/>
    </xf>
    <xf numFmtId="167" fontId="2" fillId="25" borderId="29" xfId="0" applyNumberFormat="1" applyFont="1" applyFill="1" applyBorder="1" applyAlignment="1" applyProtection="1">
      <alignment horizontal="center" vertical="top"/>
    </xf>
    <xf numFmtId="3" fontId="2" fillId="28" borderId="29" xfId="0" applyNumberFormat="1" applyFont="1" applyFill="1" applyBorder="1" applyAlignment="1" applyProtection="1">
      <alignment horizontal="center" vertical="top"/>
      <protection locked="0"/>
    </xf>
    <xf numFmtId="167" fontId="2" fillId="28" borderId="29" xfId="0" applyNumberFormat="1" applyFont="1" applyFill="1" applyBorder="1" applyAlignment="1" applyProtection="1">
      <alignment horizontal="center" vertical="top"/>
      <protection locked="0"/>
    </xf>
    <xf numFmtId="0" fontId="2" fillId="32" borderId="0" xfId="18" applyFill="1" applyAlignment="1" applyProtection="1">
      <alignment vertical="top"/>
    </xf>
    <xf numFmtId="0" fontId="2" fillId="32" borderId="0" xfId="18" applyFont="1" applyFill="1" applyAlignment="1" applyProtection="1">
      <alignment vertical="top"/>
    </xf>
    <xf numFmtId="0" fontId="2" fillId="28" borderId="29" xfId="18" applyFill="1" applyBorder="1" applyAlignment="1" applyProtection="1">
      <alignment vertical="top"/>
      <protection locked="0"/>
    </xf>
    <xf numFmtId="168" fontId="2" fillId="28" borderId="29" xfId="18" applyNumberFormat="1" applyFont="1" applyFill="1" applyBorder="1" applyAlignment="1" applyProtection="1">
      <alignment vertical="top" wrapText="1"/>
      <protection locked="0"/>
    </xf>
    <xf numFmtId="0" fontId="2" fillId="32" borderId="0" xfId="18" applyFill="1" applyAlignment="1" applyProtection="1">
      <alignment vertical="top" wrapText="1"/>
    </xf>
    <xf numFmtId="0" fontId="5" fillId="32" borderId="0" xfId="18" applyFont="1" applyFill="1" applyAlignment="1" applyProtection="1">
      <alignment horizontal="left" vertical="top" wrapText="1"/>
    </xf>
    <xf numFmtId="0" fontId="0" fillId="32" borderId="0" xfId="0" applyFill="1" applyAlignment="1">
      <alignment horizontal="left" vertical="top" wrapText="1"/>
    </xf>
    <xf numFmtId="164" fontId="7" fillId="25" borderId="7" xfId="18" applyNumberFormat="1" applyFont="1" applyFill="1" applyBorder="1" applyAlignment="1" applyProtection="1">
      <alignment vertical="top"/>
    </xf>
    <xf numFmtId="164" fontId="56" fillId="25" borderId="66" xfId="18" applyNumberFormat="1" applyFont="1" applyFill="1" applyBorder="1" applyAlignment="1" applyProtection="1">
      <alignment vertical="top"/>
    </xf>
    <xf numFmtId="164" fontId="56" fillId="25" borderId="66" xfId="18" quotePrefix="1" applyNumberFormat="1" applyFont="1" applyFill="1" applyBorder="1" applyAlignment="1" applyProtection="1">
      <alignment vertical="top"/>
    </xf>
    <xf numFmtId="164" fontId="56" fillId="25" borderId="67" xfId="18" applyNumberFormat="1" applyFont="1" applyFill="1" applyBorder="1" applyAlignment="1" applyProtection="1">
      <alignment vertical="top"/>
    </xf>
    <xf numFmtId="164" fontId="25" fillId="25" borderId="7" xfId="18" applyNumberFormat="1" applyFont="1" applyFill="1" applyBorder="1" applyAlignment="1" applyProtection="1">
      <alignment vertical="top"/>
    </xf>
    <xf numFmtId="164" fontId="98" fillId="22" borderId="66" xfId="18" applyNumberFormat="1" applyFont="1" applyFill="1" applyBorder="1" applyAlignment="1" applyProtection="1">
      <alignment vertical="top"/>
      <protection locked="0"/>
    </xf>
    <xf numFmtId="164" fontId="99" fillId="25" borderId="67" xfId="18" applyNumberFormat="1" applyFont="1" applyFill="1" applyBorder="1" applyAlignment="1" applyProtection="1">
      <alignment vertical="top"/>
    </xf>
    <xf numFmtId="164" fontId="7" fillId="27" borderId="7" xfId="18" applyNumberFormat="1" applyFont="1" applyFill="1" applyBorder="1" applyAlignment="1" applyProtection="1">
      <alignment vertical="top"/>
    </xf>
    <xf numFmtId="164" fontId="56" fillId="22" borderId="66" xfId="18" applyNumberFormat="1" applyFont="1" applyFill="1" applyBorder="1" applyAlignment="1" applyProtection="1">
      <alignment vertical="top"/>
      <protection locked="0"/>
    </xf>
    <xf numFmtId="164" fontId="56" fillId="0" borderId="66" xfId="18" applyNumberFormat="1" applyFont="1" applyFill="1" applyBorder="1" applyAlignment="1" applyProtection="1">
      <alignment vertical="top"/>
    </xf>
    <xf numFmtId="0" fontId="2" fillId="0" borderId="43" xfId="18" applyNumberFormat="1" applyBorder="1" applyAlignment="1" applyProtection="1">
      <alignment vertical="top"/>
    </xf>
    <xf numFmtId="0" fontId="3" fillId="21" borderId="0" xfId="0" applyFont="1" applyFill="1" applyAlignment="1">
      <alignment vertical="top" wrapText="1"/>
    </xf>
    <xf numFmtId="0" fontId="4" fillId="33" borderId="34" xfId="0" applyFont="1" applyFill="1" applyBorder="1" applyProtection="1"/>
    <xf numFmtId="0" fontId="4" fillId="33" borderId="47" xfId="0" applyFont="1" applyFill="1" applyBorder="1" applyAlignment="1" applyProtection="1">
      <alignment horizontal="center"/>
    </xf>
    <xf numFmtId="0" fontId="4" fillId="33" borderId="48" xfId="0" applyFont="1" applyFill="1" applyBorder="1" applyAlignment="1" applyProtection="1">
      <alignment horizontal="center"/>
    </xf>
    <xf numFmtId="0" fontId="4" fillId="33" borderId="46" xfId="0" applyFont="1" applyFill="1" applyBorder="1" applyAlignment="1" applyProtection="1">
      <alignment horizontal="center"/>
    </xf>
    <xf numFmtId="0" fontId="4" fillId="13" borderId="0" xfId="18" applyFont="1" applyFill="1" applyAlignment="1" applyProtection="1">
      <alignment vertical="top"/>
    </xf>
    <xf numFmtId="0" fontId="2" fillId="0" borderId="0" xfId="18" applyAlignment="1" applyProtection="1">
      <alignment vertical="top" wrapText="1"/>
    </xf>
    <xf numFmtId="0" fontId="0" fillId="34" borderId="0" xfId="0" applyFill="1" applyAlignment="1" applyProtection="1">
      <alignment vertical="top"/>
    </xf>
    <xf numFmtId="0" fontId="85" fillId="24" borderId="0" xfId="0" applyFont="1" applyFill="1" applyBorder="1" applyAlignment="1" applyProtection="1">
      <alignment vertical="top"/>
    </xf>
    <xf numFmtId="0" fontId="37" fillId="13" borderId="0" xfId="14" applyFont="1" applyFill="1" applyAlignment="1" applyProtection="1"/>
    <xf numFmtId="0" fontId="2" fillId="13" borderId="0" xfId="0" applyFont="1" applyFill="1" applyAlignment="1" applyProtection="1"/>
    <xf numFmtId="0" fontId="7" fillId="0" borderId="29" xfId="18" applyFont="1" applyBorder="1" applyAlignment="1" applyProtection="1">
      <alignment horizontal="center" vertical="top" wrapText="1"/>
    </xf>
    <xf numFmtId="0" fontId="2" fillId="27" borderId="54" xfId="0" applyFont="1" applyFill="1" applyBorder="1" applyAlignment="1" applyProtection="1">
      <alignment horizontal="left" vertical="top" indent="1"/>
    </xf>
    <xf numFmtId="0" fontId="2" fillId="27" borderId="56" xfId="0" applyFont="1" applyFill="1" applyBorder="1" applyAlignment="1" applyProtection="1">
      <alignment horizontal="left" vertical="top" indent="1"/>
    </xf>
    <xf numFmtId="2" fontId="7" fillId="22" borderId="29" xfId="18" applyNumberFormat="1" applyFont="1" applyFill="1" applyBorder="1" applyAlignment="1" applyProtection="1">
      <alignment horizontal="right" vertical="top"/>
      <protection locked="0"/>
    </xf>
    <xf numFmtId="0" fontId="10" fillId="17" borderId="15" xfId="0" applyNumberFormat="1" applyFont="1" applyFill="1" applyBorder="1" applyAlignment="1" applyProtection="1">
      <alignment vertical="center"/>
    </xf>
    <xf numFmtId="0" fontId="2" fillId="26" borderId="34" xfId="18" applyFont="1" applyFill="1" applyBorder="1" applyAlignment="1" applyProtection="1">
      <alignment horizontal="center" vertical="top"/>
    </xf>
    <xf numFmtId="0" fontId="0" fillId="26" borderId="0" xfId="0" applyFill="1" applyAlignment="1" applyProtection="1">
      <alignment vertical="top"/>
    </xf>
    <xf numFmtId="0" fontId="0" fillId="26" borderId="29" xfId="0" applyFill="1" applyBorder="1" applyAlignment="1" applyProtection="1">
      <alignment vertical="top"/>
    </xf>
    <xf numFmtId="0" fontId="2" fillId="26" borderId="0" xfId="0" applyFont="1" applyFill="1" applyAlignment="1" applyProtection="1">
      <alignment vertical="top"/>
    </xf>
    <xf numFmtId="0" fontId="4" fillId="13" borderId="0" xfId="0" applyFont="1" applyFill="1" applyAlignment="1">
      <alignment vertical="top"/>
    </xf>
    <xf numFmtId="0" fontId="69" fillId="13" borderId="0" xfId="0" applyNumberFormat="1" applyFont="1" applyFill="1" applyAlignment="1" applyProtection="1">
      <alignment horizontal="justify" vertical="top" wrapText="1"/>
    </xf>
    <xf numFmtId="0" fontId="69" fillId="13" borderId="0" xfId="0" applyFont="1" applyFill="1" applyAlignment="1" applyProtection="1">
      <alignment horizontal="justify" vertical="top" wrapText="1"/>
    </xf>
    <xf numFmtId="0" fontId="2" fillId="0" borderId="0" xfId="18" applyAlignment="1" applyProtection="1">
      <alignment vertical="top" wrapText="1"/>
    </xf>
    <xf numFmtId="0" fontId="5" fillId="0" borderId="0" xfId="18" applyFont="1" applyAlignment="1" applyProtection="1">
      <alignment vertical="top" wrapText="1"/>
    </xf>
    <xf numFmtId="0" fontId="5" fillId="0" borderId="0" xfId="18" applyFont="1" applyAlignment="1" applyProtection="1">
      <alignment horizontal="left" vertical="top" wrapText="1"/>
    </xf>
    <xf numFmtId="0" fontId="106" fillId="0" borderId="0" xfId="0" applyNumberFormat="1" applyFont="1" applyFill="1" applyBorder="1" applyAlignment="1" applyProtection="1">
      <alignment horizontal="left" vertical="top"/>
    </xf>
    <xf numFmtId="0" fontId="111" fillId="0" borderId="0" xfId="0" applyFont="1" applyFill="1" applyBorder="1" applyAlignment="1" applyProtection="1">
      <alignment horizontal="left" vertical="top" wrapText="1"/>
    </xf>
    <xf numFmtId="0" fontId="108" fillId="0" borderId="0" xfId="0" applyNumberFormat="1" applyFont="1" applyFill="1" applyBorder="1" applyAlignment="1" applyProtection="1">
      <alignment horizontal="left" vertical="top"/>
    </xf>
    <xf numFmtId="0" fontId="106" fillId="0" borderId="0" xfId="18" applyFont="1" applyFill="1" applyBorder="1" applyAlignment="1" applyProtection="1">
      <alignment horizontal="left" vertical="top"/>
    </xf>
    <xf numFmtId="0" fontId="106" fillId="0" borderId="0" xfId="18" applyFont="1" applyFill="1" applyBorder="1" applyAlignment="1" applyProtection="1">
      <alignment horizontal="left" vertical="top" wrapText="1"/>
    </xf>
    <xf numFmtId="0" fontId="111" fillId="0" borderId="0" xfId="18" applyFont="1" applyFill="1" applyBorder="1" applyAlignment="1" applyProtection="1">
      <alignment horizontal="left" vertical="top" wrapText="1"/>
    </xf>
    <xf numFmtId="0" fontId="109" fillId="0" borderId="0" xfId="18" applyFont="1" applyFill="1" applyBorder="1" applyAlignment="1" applyProtection="1">
      <alignment horizontal="left" vertical="top"/>
    </xf>
    <xf numFmtId="0" fontId="0" fillId="36" borderId="0" xfId="0" applyFill="1" applyProtection="1"/>
    <xf numFmtId="0" fontId="3" fillId="21" borderId="32" xfId="18" applyFont="1" applyFill="1" applyBorder="1" applyAlignment="1" applyProtection="1">
      <alignment horizontal="center" vertical="top"/>
    </xf>
    <xf numFmtId="0" fontId="4" fillId="13" borderId="0" xfId="18" applyFont="1" applyFill="1" applyAlignment="1" applyProtection="1">
      <alignment horizontal="center" vertical="top"/>
    </xf>
    <xf numFmtId="0" fontId="2" fillId="0" borderId="0" xfId="18" applyFill="1" applyAlignment="1" applyProtection="1">
      <alignment horizontal="center" vertical="top"/>
    </xf>
    <xf numFmtId="0" fontId="2" fillId="0" borderId="0" xfId="18" applyNumberFormat="1" applyFont="1" applyFill="1" applyBorder="1" applyAlignment="1" applyProtection="1">
      <alignment horizontal="center" vertical="top"/>
    </xf>
    <xf numFmtId="0" fontId="46" fillId="0" borderId="0" xfId="18" applyFont="1" applyFill="1" applyAlignment="1" applyProtection="1">
      <alignment horizontal="center" vertical="top"/>
    </xf>
    <xf numFmtId="0" fontId="5" fillId="0" borderId="0" xfId="18" applyFont="1" applyAlignment="1" applyProtection="1">
      <alignment horizontal="center" vertical="top"/>
    </xf>
    <xf numFmtId="0" fontId="7" fillId="0" borderId="0" xfId="18" applyFont="1" applyFill="1" applyBorder="1" applyAlignment="1" applyProtection="1">
      <alignment horizontal="left" vertical="top"/>
    </xf>
    <xf numFmtId="0" fontId="2" fillId="0" borderId="29" xfId="18" applyNumberFormat="1" applyFont="1" applyFill="1" applyBorder="1" applyAlignment="1" applyProtection="1">
      <alignment vertical="top" wrapText="1"/>
    </xf>
    <xf numFmtId="0" fontId="2" fillId="0" borderId="29" xfId="18" applyFill="1" applyBorder="1" applyAlignment="1" applyProtection="1">
      <alignment vertical="top" wrapText="1"/>
    </xf>
    <xf numFmtId="14" fontId="2" fillId="0" borderId="29" xfId="18" applyNumberFormat="1" applyFill="1" applyBorder="1" applyAlignment="1" applyProtection="1">
      <alignment horizontal="center" vertical="top" wrapText="1"/>
    </xf>
    <xf numFmtId="14" fontId="2" fillId="0" borderId="29" xfId="18" applyNumberFormat="1" applyFont="1" applyFill="1" applyBorder="1" applyAlignment="1" applyProtection="1">
      <alignment horizontal="center" vertical="top" wrapText="1"/>
    </xf>
    <xf numFmtId="0" fontId="2" fillId="27" borderId="0" xfId="18" applyFill="1" applyAlignment="1" applyProtection="1">
      <alignment vertical="top"/>
    </xf>
    <xf numFmtId="0" fontId="4" fillId="27" borderId="0" xfId="18" applyFont="1" applyFill="1" applyAlignment="1" applyProtection="1">
      <alignment vertical="top"/>
    </xf>
    <xf numFmtId="0" fontId="2" fillId="27" borderId="29" xfId="0" applyFont="1" applyFill="1" applyBorder="1" applyAlignment="1" applyProtection="1">
      <alignment horizontal="center" vertical="top"/>
    </xf>
    <xf numFmtId="2" fontId="7" fillId="27" borderId="29" xfId="18" applyNumberFormat="1" applyFont="1" applyFill="1" applyBorder="1" applyAlignment="1" applyProtection="1">
      <alignment horizontal="center" vertical="top"/>
    </xf>
    <xf numFmtId="2" fontId="43" fillId="27" borderId="29" xfId="18" applyNumberFormat="1" applyFont="1" applyFill="1" applyBorder="1" applyAlignment="1" applyProtection="1">
      <alignment horizontal="center" vertical="top"/>
    </xf>
    <xf numFmtId="2" fontId="6" fillId="27" borderId="29" xfId="18" applyNumberFormat="1" applyFont="1" applyFill="1" applyBorder="1" applyAlignment="1" applyProtection="1">
      <alignment horizontal="center" vertical="top"/>
    </xf>
    <xf numFmtId="2" fontId="7" fillId="27" borderId="29" xfId="18" applyNumberFormat="1" applyFont="1" applyFill="1" applyBorder="1" applyAlignment="1" applyProtection="1">
      <alignment horizontal="right" vertical="top"/>
    </xf>
    <xf numFmtId="165" fontId="7" fillId="27" borderId="29" xfId="18" applyNumberFormat="1" applyFont="1" applyFill="1" applyBorder="1" applyAlignment="1" applyProtection="1">
      <alignment horizontal="center" vertical="top"/>
    </xf>
    <xf numFmtId="164" fontId="7" fillId="27" borderId="29" xfId="18" applyNumberFormat="1" applyFont="1" applyFill="1" applyBorder="1" applyAlignment="1" applyProtection="1">
      <alignment horizontal="center" vertical="top"/>
    </xf>
    <xf numFmtId="164" fontId="6" fillId="27" borderId="29" xfId="18" applyNumberFormat="1" applyFont="1" applyFill="1" applyBorder="1" applyAlignment="1" applyProtection="1">
      <alignment vertical="top"/>
    </xf>
    <xf numFmtId="165" fontId="6" fillId="27" borderId="29" xfId="18" applyNumberFormat="1" applyFont="1" applyFill="1" applyBorder="1" applyAlignment="1" applyProtection="1">
      <alignment horizontal="center" vertical="top"/>
    </xf>
    <xf numFmtId="0" fontId="2" fillId="27" borderId="8" xfId="18" applyFont="1" applyFill="1" applyBorder="1" applyAlignment="1" applyProtection="1">
      <alignment vertical="top" wrapText="1"/>
    </xf>
    <xf numFmtId="0" fontId="2" fillId="27" borderId="29" xfId="18" applyFont="1" applyFill="1" applyBorder="1" applyAlignment="1" applyProtection="1">
      <alignment vertical="top" wrapText="1"/>
    </xf>
    <xf numFmtId="0" fontId="2" fillId="18" borderId="0" xfId="0" applyFont="1" applyFill="1" applyProtection="1"/>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4" fillId="0" borderId="0" xfId="0" applyFont="1" applyFill="1" applyAlignment="1" applyProtection="1">
      <alignment horizontal="left" vertical="top" wrapText="1"/>
    </xf>
    <xf numFmtId="0" fontId="2" fillId="27" borderId="0" xfId="0" applyFont="1" applyFill="1" applyAlignment="1" applyProtection="1">
      <alignment horizontal="left" vertical="top" wrapText="1"/>
    </xf>
    <xf numFmtId="0" fontId="2" fillId="23" borderId="13" xfId="0" applyNumberFormat="1" applyFont="1" applyFill="1" applyBorder="1" applyAlignment="1" applyProtection="1">
      <alignment horizontal="left" vertical="center" wrapText="1" inden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57" fillId="13" borderId="0" xfId="18" applyFont="1" applyFill="1" applyAlignment="1" applyProtection="1">
      <alignment horizontal="left" vertical="top" wrapText="1"/>
    </xf>
    <xf numFmtId="0" fontId="5" fillId="13" borderId="0" xfId="18" applyFont="1" applyFill="1" applyAlignment="1" applyProtection="1">
      <alignment horizontal="left" vertical="top" wrapText="1"/>
    </xf>
    <xf numFmtId="0" fontId="4" fillId="13" borderId="0" xfId="0" applyFont="1" applyFill="1" applyAlignment="1" applyProtection="1">
      <alignment horizontal="left" vertical="top"/>
    </xf>
    <xf numFmtId="0" fontId="5" fillId="27"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11" fillId="13" borderId="0" xfId="0" applyFont="1" applyFill="1" applyAlignment="1">
      <alignment horizontal="left" vertical="top" wrapText="1"/>
    </xf>
    <xf numFmtId="0" fontId="11" fillId="13" borderId="0" xfId="0" applyFont="1" applyFill="1" applyAlignment="1" applyProtection="1">
      <alignment horizontal="left" vertical="top" wrapText="1"/>
    </xf>
    <xf numFmtId="0" fontId="97" fillId="13" borderId="0" xfId="0" applyFont="1" applyFill="1" applyAlignment="1" applyProtection="1">
      <alignment horizontal="left" vertical="top" wrapText="1"/>
    </xf>
    <xf numFmtId="0" fontId="6" fillId="0" borderId="7" xfId="18" applyFont="1" applyBorder="1" applyAlignment="1" applyProtection="1">
      <alignment horizontal="left" vertical="top" wrapText="1"/>
    </xf>
    <xf numFmtId="0" fontId="7" fillId="0" borderId="7" xfId="18" applyFont="1" applyBorder="1" applyAlignment="1" applyProtection="1">
      <alignment horizontal="left" vertical="top" wrapText="1"/>
    </xf>
    <xf numFmtId="0" fontId="46" fillId="0" borderId="0" xfId="18" applyNumberFormat="1" applyFont="1" applyAlignment="1" applyProtection="1">
      <alignment horizontal="left" vertical="top" wrapText="1"/>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11" fillId="13" borderId="3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2" fillId="27" borderId="7" xfId="0" applyFont="1" applyFill="1" applyBorder="1" applyAlignment="1" applyProtection="1">
      <alignment horizontal="left" vertical="top"/>
    </xf>
    <xf numFmtId="0" fontId="48" fillId="13" borderId="0" xfId="0" applyFont="1" applyFill="1" applyAlignment="1" applyProtection="1">
      <alignment horizontal="left" vertical="top" wrapText="1"/>
    </xf>
    <xf numFmtId="0" fontId="95" fillId="27" borderId="0" xfId="0" applyFont="1" applyFill="1" applyAlignment="1" applyProtection="1">
      <alignment horizontal="left" vertical="top" wrapText="1"/>
    </xf>
    <xf numFmtId="0" fontId="93" fillId="13" borderId="0" xfId="0" applyFont="1" applyFill="1" applyAlignment="1" applyProtection="1">
      <alignment horizontal="left" vertical="top" wrapText="1"/>
    </xf>
    <xf numFmtId="0" fontId="48" fillId="13" borderId="0" xfId="0" applyFont="1" applyFill="1" applyBorder="1" applyAlignment="1" applyProtection="1">
      <alignment horizontal="left" vertical="top" wrapText="1"/>
    </xf>
    <xf numFmtId="166" fontId="2" fillId="27" borderId="7" xfId="0" applyNumberFormat="1" applyFont="1" applyFill="1" applyBorder="1" applyAlignment="1" applyProtection="1">
      <alignment horizontal="left" vertical="top"/>
    </xf>
    <xf numFmtId="0" fontId="89" fillId="0" borderId="0" xfId="0" applyFont="1" applyAlignment="1" applyProtection="1">
      <alignment horizontal="left" vertical="top" wrapText="1"/>
    </xf>
    <xf numFmtId="0" fontId="4" fillId="13" borderId="0" xfId="0" applyNumberFormat="1" applyFont="1" applyFill="1" applyBorder="1" applyAlignment="1" applyProtection="1">
      <alignment horizontal="left" vertical="top" wrapText="1"/>
    </xf>
    <xf numFmtId="0" fontId="2" fillId="0" borderId="0" xfId="0" applyFont="1" applyAlignment="1" applyProtection="1">
      <alignment horizontal="left" vertical="top" wrapText="1"/>
    </xf>
    <xf numFmtId="0" fontId="31" fillId="0" borderId="0" xfId="0" applyFont="1" applyAlignment="1">
      <alignment horizontal="left"/>
    </xf>
    <xf numFmtId="0" fontId="4" fillId="13" borderId="0" xfId="0" applyFont="1" applyFill="1" applyAlignment="1" applyProtection="1">
      <alignment horizontal="left"/>
    </xf>
    <xf numFmtId="0" fontId="94" fillId="13" borderId="31" xfId="0" applyFont="1" applyFill="1" applyBorder="1" applyAlignment="1" applyProtection="1">
      <alignment horizontal="left" vertical="top" wrapText="1"/>
    </xf>
    <xf numFmtId="0" fontId="2" fillId="27" borderId="21" xfId="0" applyFont="1" applyFill="1" applyBorder="1" applyAlignment="1" applyProtection="1">
      <alignment horizontal="left" vertical="top" wrapText="1"/>
    </xf>
    <xf numFmtId="0" fontId="2" fillId="27" borderId="45" xfId="0" applyFont="1" applyFill="1" applyBorder="1" applyAlignment="1" applyProtection="1">
      <alignment horizontal="left" vertical="top" wrapText="1"/>
    </xf>
    <xf numFmtId="0" fontId="0" fillId="36" borderId="0" xfId="0" applyFill="1" applyAlignment="1" applyProtection="1">
      <alignment horizontal="left"/>
    </xf>
    <xf numFmtId="0" fontId="0" fillId="25" borderId="0" xfId="0" applyFont="1" applyFill="1" applyAlignment="1" applyProtection="1">
      <alignment horizontal="left"/>
    </xf>
    <xf numFmtId="0" fontId="112" fillId="0" borderId="0" xfId="18" applyFont="1" applyFill="1" applyBorder="1" applyAlignment="1" applyProtection="1">
      <alignment horizontal="left" vertical="top"/>
    </xf>
    <xf numFmtId="0" fontId="106" fillId="0" borderId="0" xfId="0" applyNumberFormat="1" applyFont="1" applyFill="1" applyBorder="1" applyAlignment="1" applyProtection="1">
      <alignment horizontal="left" vertical="top" wrapText="1"/>
    </xf>
    <xf numFmtId="0" fontId="110" fillId="0" borderId="0" xfId="0" applyFont="1" applyFill="1" applyBorder="1" applyAlignment="1" applyProtection="1">
      <alignment horizontal="left" vertical="top" wrapText="1"/>
    </xf>
    <xf numFmtId="0" fontId="7" fillId="0" borderId="49" xfId="0" applyFont="1" applyBorder="1" applyAlignment="1" applyProtection="1">
      <alignment vertical="center" wrapText="1"/>
    </xf>
    <xf numFmtId="0" fontId="7" fillId="0" borderId="7" xfId="18" applyNumberFormat="1" applyFont="1" applyBorder="1" applyAlignment="1" applyProtection="1">
      <alignment horizontal="left" vertical="top"/>
    </xf>
    <xf numFmtId="0" fontId="7" fillId="0" borderId="7" xfId="18" applyNumberFormat="1" applyFont="1" applyFill="1" applyBorder="1" applyAlignment="1" applyProtection="1">
      <alignment horizontal="left" vertical="top"/>
    </xf>
    <xf numFmtId="0" fontId="7" fillId="0" borderId="7" xfId="18" applyNumberFormat="1" applyFont="1" applyFill="1" applyBorder="1" applyAlignment="1" applyProtection="1">
      <alignment horizontal="left" vertical="top" wrapText="1"/>
    </xf>
    <xf numFmtId="0" fontId="56" fillId="0" borderId="7" xfId="18" applyNumberFormat="1" applyFont="1" applyFill="1" applyBorder="1" applyAlignment="1" applyProtection="1">
      <alignment horizontal="left" vertical="top" wrapText="1"/>
    </xf>
    <xf numFmtId="0" fontId="56" fillId="0" borderId="7" xfId="18" applyNumberFormat="1" applyFont="1" applyBorder="1" applyAlignment="1" applyProtection="1">
      <alignment horizontal="left" vertical="top" wrapText="1" indent="1"/>
    </xf>
    <xf numFmtId="0" fontId="43" fillId="0" borderId="7" xfId="18" applyNumberFormat="1" applyFont="1" applyBorder="1" applyAlignment="1" applyProtection="1">
      <alignment horizontal="left" vertical="top" wrapText="1" indent="2"/>
    </xf>
    <xf numFmtId="0" fontId="25" fillId="0" borderId="7" xfId="18" applyNumberFormat="1" applyFont="1" applyBorder="1" applyAlignment="1" applyProtection="1">
      <alignment horizontal="left" vertical="top"/>
    </xf>
    <xf numFmtId="0" fontId="7" fillId="0" borderId="21" xfId="18" applyFont="1" applyFill="1" applyBorder="1" applyAlignment="1" applyProtection="1">
      <alignment horizontal="left" vertical="top" wrapText="1"/>
    </xf>
    <xf numFmtId="0" fontId="6" fillId="13" borderId="7" xfId="18" applyFont="1" applyFill="1" applyBorder="1" applyAlignment="1" applyProtection="1">
      <alignment horizontal="left" vertical="center"/>
    </xf>
    <xf numFmtId="0" fontId="4" fillId="0" borderId="7" xfId="18" applyFont="1" applyBorder="1" applyAlignment="1" applyProtection="1">
      <alignment horizontal="left"/>
    </xf>
    <xf numFmtId="0" fontId="7" fillId="32" borderId="21" xfId="18" applyFont="1" applyFill="1" applyBorder="1" applyAlignment="1" applyProtection="1">
      <alignment horizontal="left" vertical="top" wrapText="1"/>
    </xf>
    <xf numFmtId="0" fontId="2" fillId="27" borderId="69" xfId="0" applyFont="1" applyFill="1" applyBorder="1" applyAlignment="1" applyProtection="1">
      <alignment horizontal="left" vertical="top" wrapText="1"/>
    </xf>
    <xf numFmtId="0" fontId="2" fillId="27" borderId="70" xfId="0" applyFont="1" applyFill="1" applyBorder="1" applyAlignment="1" applyProtection="1">
      <alignment horizontal="left" vertical="top" wrapText="1"/>
    </xf>
    <xf numFmtId="0" fontId="2" fillId="27" borderId="71" xfId="0" applyFont="1" applyFill="1" applyBorder="1" applyAlignment="1" applyProtection="1">
      <alignment horizontal="left" vertical="top" wrapText="1"/>
    </xf>
    <xf numFmtId="0" fontId="2" fillId="27" borderId="72" xfId="0" applyFont="1" applyFill="1" applyBorder="1" applyAlignment="1" applyProtection="1">
      <alignment horizontal="left" vertical="top" wrapText="1"/>
    </xf>
    <xf numFmtId="0" fontId="114" fillId="0" borderId="0" xfId="0" applyFont="1" applyFill="1" applyBorder="1" applyAlignment="1" applyProtection="1">
      <alignment vertical="top" wrapText="1"/>
    </xf>
    <xf numFmtId="0" fontId="103" fillId="0" borderId="0" xfId="0" applyFont="1" applyFill="1" applyBorder="1" applyAlignment="1" applyProtection="1">
      <alignment horizontal="left" vertical="top" wrapText="1"/>
    </xf>
    <xf numFmtId="0" fontId="105" fillId="0" borderId="0" xfId="0" applyFont="1" applyFill="1" applyBorder="1" applyAlignment="1" applyProtection="1">
      <alignment horizontal="left" vertical="top"/>
    </xf>
    <xf numFmtId="0" fontId="106" fillId="0" borderId="0" xfId="0" applyFont="1" applyFill="1" applyBorder="1" applyAlignment="1" applyProtection="1">
      <alignment horizontal="left" vertical="top" wrapText="1"/>
    </xf>
    <xf numFmtId="0" fontId="105" fillId="0" borderId="0" xfId="0" applyFont="1" applyFill="1" applyBorder="1" applyAlignment="1" applyProtection="1">
      <alignment horizontal="left" vertical="top" wrapText="1"/>
    </xf>
    <xf numFmtId="0" fontId="105" fillId="0" borderId="0" xfId="0" applyNumberFormat="1" applyFont="1" applyFill="1" applyBorder="1" applyAlignment="1" applyProtection="1">
      <alignment horizontal="left" vertical="top" wrapText="1"/>
    </xf>
    <xf numFmtId="0" fontId="104" fillId="0" borderId="0" xfId="18" applyFont="1" applyFill="1" applyBorder="1" applyAlignment="1" applyProtection="1">
      <alignment horizontal="left" vertical="top" wrapText="1"/>
    </xf>
    <xf numFmtId="0" fontId="113" fillId="0" borderId="0" xfId="18" applyFont="1" applyFill="1" applyBorder="1" applyAlignment="1" applyProtection="1">
      <alignment horizontal="left" vertical="top" wrapText="1"/>
    </xf>
    <xf numFmtId="0" fontId="112" fillId="0" borderId="0" xfId="18" applyFont="1" applyFill="1" applyBorder="1" applyAlignment="1" applyProtection="1">
      <alignment horizontal="left" vertical="top" wrapText="1"/>
    </xf>
    <xf numFmtId="0" fontId="118" fillId="0" borderId="0" xfId="18" applyFont="1" applyFill="1" applyBorder="1" applyAlignment="1" applyProtection="1">
      <alignment horizontal="left" vertical="top" wrapText="1"/>
    </xf>
    <xf numFmtId="0" fontId="105" fillId="0" borderId="0" xfId="18" applyFont="1" applyFill="1" applyBorder="1" applyAlignment="1" applyProtection="1">
      <alignment horizontal="left" vertical="top" wrapText="1"/>
    </xf>
    <xf numFmtId="0" fontId="118" fillId="0" borderId="0" xfId="18" applyFont="1" applyFill="1" applyBorder="1" applyAlignment="1" applyProtection="1">
      <alignment horizontal="left" vertical="top"/>
    </xf>
    <xf numFmtId="0" fontId="105" fillId="0" borderId="0" xfId="18" applyFont="1" applyFill="1" applyBorder="1" applyAlignment="1" applyProtection="1">
      <alignment horizontal="left" vertical="top"/>
    </xf>
    <xf numFmtId="0" fontId="104" fillId="0" borderId="0" xfId="18" applyNumberFormat="1" applyFont="1" applyFill="1" applyBorder="1" applyAlignment="1" applyProtection="1">
      <alignment horizontal="left" vertical="top"/>
    </xf>
    <xf numFmtId="0" fontId="106" fillId="0" borderId="0" xfId="18" applyNumberFormat="1" applyFont="1" applyFill="1" applyBorder="1" applyAlignment="1" applyProtection="1">
      <alignment horizontal="left" vertical="top" wrapText="1"/>
    </xf>
    <xf numFmtId="0" fontId="112" fillId="0" borderId="0" xfId="18" applyNumberFormat="1" applyFont="1" applyFill="1" applyBorder="1" applyAlignment="1" applyProtection="1">
      <alignment horizontal="left" vertical="top"/>
    </xf>
    <xf numFmtId="0" fontId="112" fillId="0" borderId="0" xfId="18" applyNumberFormat="1" applyFont="1" applyFill="1" applyBorder="1" applyAlignment="1" applyProtection="1">
      <alignment horizontal="left" vertical="top" wrapText="1"/>
    </xf>
    <xf numFmtId="0" fontId="113" fillId="0" borderId="0" xfId="18" applyNumberFormat="1" applyFont="1" applyFill="1" applyBorder="1" applyAlignment="1" applyProtection="1">
      <alignment horizontal="left" vertical="top" wrapText="1"/>
    </xf>
    <xf numFmtId="0" fontId="105" fillId="0" borderId="0" xfId="18" applyNumberFormat="1" applyFont="1" applyFill="1" applyBorder="1" applyAlignment="1" applyProtection="1">
      <alignment horizontal="left" vertical="top"/>
    </xf>
    <xf numFmtId="0" fontId="111" fillId="0" borderId="0" xfId="18" applyNumberFormat="1" applyFont="1" applyFill="1" applyBorder="1" applyAlignment="1" applyProtection="1">
      <alignment horizontal="left" vertical="top"/>
    </xf>
    <xf numFmtId="0" fontId="116" fillId="0" borderId="0" xfId="18" applyNumberFormat="1" applyFont="1" applyFill="1" applyBorder="1" applyAlignment="1" applyProtection="1">
      <alignment horizontal="left" vertical="top"/>
    </xf>
    <xf numFmtId="0" fontId="118" fillId="0" borderId="0" xfId="18" applyNumberFormat="1" applyFont="1" applyFill="1" applyBorder="1" applyAlignment="1" applyProtection="1">
      <alignment horizontal="left" vertical="top"/>
    </xf>
    <xf numFmtId="0" fontId="112" fillId="0" borderId="0" xfId="0" applyFont="1" applyFill="1" applyBorder="1" applyAlignment="1" applyProtection="1">
      <alignment horizontal="left" vertical="top" wrapText="1"/>
    </xf>
    <xf numFmtId="0" fontId="2" fillId="0" borderId="0" xfId="18" applyBorder="1" applyAlignment="1" applyProtection="1">
      <alignment horizontal="left" vertical="top"/>
    </xf>
    <xf numFmtId="0" fontId="106" fillId="0" borderId="0" xfId="0" applyFont="1" applyFill="1" applyBorder="1" applyAlignment="1" applyProtection="1">
      <alignment horizontal="left" vertical="top"/>
    </xf>
    <xf numFmtId="0" fontId="115" fillId="0" borderId="0" xfId="0" applyFont="1" applyFill="1" applyBorder="1" applyAlignment="1" applyProtection="1">
      <alignment horizontal="left" vertical="top" wrapText="1"/>
    </xf>
    <xf numFmtId="0" fontId="111" fillId="0" borderId="0" xfId="0" applyFont="1" applyFill="1" applyBorder="1" applyAlignment="1">
      <alignment horizontal="left" vertical="top" wrapText="1"/>
    </xf>
    <xf numFmtId="0" fontId="126" fillId="0" borderId="0" xfId="0" applyFont="1" applyFill="1" applyBorder="1" applyAlignment="1" applyProtection="1">
      <alignment horizontal="left" vertical="top" wrapText="1"/>
    </xf>
    <xf numFmtId="0" fontId="127" fillId="0" borderId="0" xfId="0" applyFont="1" applyFill="1" applyBorder="1" applyAlignment="1" applyProtection="1">
      <alignment horizontal="left" vertical="top" wrapText="1"/>
    </xf>
    <xf numFmtId="166" fontId="105" fillId="0" borderId="0" xfId="0" applyNumberFormat="1" applyFont="1" applyFill="1" applyBorder="1" applyAlignment="1" applyProtection="1">
      <alignment horizontal="left" vertical="top"/>
    </xf>
    <xf numFmtId="0" fontId="7" fillId="0" borderId="0" xfId="18" applyFont="1" applyFill="1" applyBorder="1" applyAlignment="1" applyProtection="1">
      <alignment horizontal="left" vertical="top" wrapText="1"/>
    </xf>
    <xf numFmtId="0" fontId="50" fillId="15" borderId="0" xfId="0" applyNumberFormat="1" applyFont="1" applyFill="1" applyAlignment="1" applyProtection="1">
      <alignment horizontal="left" vertical="center" wrapText="1"/>
    </xf>
    <xf numFmtId="0" fontId="11" fillId="13" borderId="0" xfId="18" applyFont="1" applyFill="1" applyAlignment="1" applyProtection="1">
      <alignment horizontal="left" vertical="top" wrapText="1"/>
    </xf>
    <xf numFmtId="0" fontId="2" fillId="0" borderId="0" xfId="0" applyFont="1" applyProtection="1"/>
    <xf numFmtId="0" fontId="0" fillId="37" borderId="0" xfId="0" applyFill="1" applyProtection="1"/>
    <xf numFmtId="0" fontId="2" fillId="0" borderId="0" xfId="0" applyFont="1" applyAlignment="1" applyProtection="1">
      <alignment horizontal="left"/>
    </xf>
    <xf numFmtId="0" fontId="0" fillId="37" borderId="0" xfId="0" applyFill="1" applyAlignment="1" applyProtection="1">
      <alignment horizontal="left"/>
    </xf>
    <xf numFmtId="0" fontId="102" fillId="0" borderId="0" xfId="19" applyFont="1" applyFill="1" applyBorder="1" applyAlignment="1" applyProtection="1">
      <alignment vertical="top" wrapText="1"/>
    </xf>
    <xf numFmtId="0" fontId="103" fillId="0" borderId="0" xfId="0" applyFont="1" applyFill="1" applyBorder="1" applyAlignment="1" applyProtection="1">
      <alignment vertical="top" wrapText="1"/>
    </xf>
    <xf numFmtId="0" fontId="104" fillId="0" borderId="0" xfId="0" applyFont="1" applyFill="1" applyBorder="1" applyAlignment="1" applyProtection="1">
      <alignment vertical="top" wrapText="1"/>
    </xf>
    <xf numFmtId="0" fontId="105"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07" fillId="0" borderId="0" xfId="14" applyFont="1" applyFill="1" applyBorder="1" applyAlignment="1" applyProtection="1">
      <alignment vertical="top" wrapText="1"/>
    </xf>
    <xf numFmtId="0" fontId="108" fillId="0" borderId="0" xfId="0" applyFont="1" applyFill="1" applyBorder="1" applyAlignment="1" applyProtection="1">
      <alignment vertical="top" wrapText="1"/>
    </xf>
    <xf numFmtId="0" fontId="109"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10" fillId="0" borderId="0" xfId="0" applyFont="1" applyFill="1" applyBorder="1" applyAlignment="1" applyProtection="1">
      <alignment vertical="top" wrapText="1"/>
    </xf>
    <xf numFmtId="0" fontId="111" fillId="0" borderId="0" xfId="0" applyFont="1" applyFill="1" applyBorder="1" applyAlignment="1" applyProtection="1">
      <alignment vertical="top" wrapText="1"/>
    </xf>
    <xf numFmtId="0" fontId="112" fillId="0" borderId="0" xfId="0" applyFont="1" applyFill="1" applyBorder="1" applyAlignment="1" applyProtection="1">
      <alignment vertical="top" wrapText="1"/>
    </xf>
    <xf numFmtId="0" fontId="113" fillId="0" borderId="0" xfId="0" applyFont="1" applyFill="1" applyBorder="1" applyAlignment="1" applyProtection="1">
      <alignment vertical="top" wrapText="1"/>
    </xf>
    <xf numFmtId="0" fontId="115" fillId="0" borderId="0" xfId="0" applyFont="1" applyFill="1" applyBorder="1" applyAlignment="1" applyProtection="1">
      <alignment vertical="top" wrapText="1"/>
    </xf>
    <xf numFmtId="0" fontId="116" fillId="0" borderId="0" xfId="0" applyFont="1" applyFill="1" applyBorder="1" applyAlignment="1" applyProtection="1">
      <alignment vertical="top" wrapText="1"/>
    </xf>
    <xf numFmtId="0" fontId="118" fillId="0" borderId="0" xfId="0" applyFont="1" applyFill="1" applyBorder="1" applyAlignment="1" applyProtection="1">
      <alignment vertical="top" wrapText="1"/>
    </xf>
    <xf numFmtId="0" fontId="123" fillId="0" borderId="0" xfId="0" applyFont="1" applyFill="1" applyBorder="1" applyAlignment="1" applyProtection="1">
      <alignment vertical="top" wrapText="1"/>
    </xf>
    <xf numFmtId="0" fontId="125" fillId="0" borderId="0" xfId="0" applyFont="1" applyFill="1" applyBorder="1" applyAlignment="1" applyProtection="1">
      <alignment vertical="top" wrapText="1"/>
    </xf>
    <xf numFmtId="0" fontId="105" fillId="0" borderId="0" xfId="0" applyFont="1" applyFill="1" applyBorder="1" applyAlignment="1" applyProtection="1">
      <alignment vertical="top"/>
    </xf>
    <xf numFmtId="0" fontId="108" fillId="0" borderId="0" xfId="0" applyFont="1" applyFill="1" applyBorder="1" applyAlignment="1" applyProtection="1">
      <alignment horizontal="left" vertical="top" wrapText="1"/>
    </xf>
    <xf numFmtId="0" fontId="125" fillId="0" borderId="0" xfId="0" applyNumberFormat="1" applyFont="1" applyFill="1" applyBorder="1" applyAlignment="1" applyProtection="1">
      <alignment horizontal="left" vertical="top" wrapText="1"/>
    </xf>
    <xf numFmtId="0" fontId="111" fillId="0" borderId="0" xfId="18" applyNumberFormat="1" applyFont="1" applyFill="1" applyBorder="1" applyAlignment="1" applyProtection="1">
      <alignment horizontal="left" vertical="top" wrapText="1"/>
    </xf>
    <xf numFmtId="0" fontId="105" fillId="0" borderId="0" xfId="18" applyFont="1" applyFill="1" applyBorder="1" applyAlignment="1" applyProtection="1">
      <alignment vertical="top" wrapText="1"/>
    </xf>
    <xf numFmtId="0" fontId="0" fillId="0" borderId="0" xfId="0" applyBorder="1" applyAlignment="1">
      <alignment vertical="top"/>
    </xf>
    <xf numFmtId="0" fontId="117" fillId="0" borderId="0" xfId="0" applyFont="1" applyFill="1" applyBorder="1" applyAlignment="1">
      <alignment horizontal="left" vertical="top"/>
    </xf>
    <xf numFmtId="0" fontId="2" fillId="28" borderId="8" xfId="18" applyFont="1" applyFill="1" applyBorder="1" applyAlignment="1" applyProtection="1">
      <alignment vertical="top" wrapText="1"/>
      <protection locked="0"/>
    </xf>
    <xf numFmtId="0" fontId="2" fillId="28" borderId="29" xfId="0" applyFont="1" applyFill="1" applyBorder="1" applyAlignment="1" applyProtection="1">
      <alignment horizontal="center" vertical="top"/>
      <protection locked="0"/>
    </xf>
    <xf numFmtId="0" fontId="2" fillId="28" borderId="29" xfId="0" applyFont="1" applyFill="1" applyBorder="1" applyAlignment="1" applyProtection="1">
      <alignment horizontal="center" vertical="top"/>
      <protection locked="0"/>
    </xf>
    <xf numFmtId="0" fontId="85" fillId="0" borderId="0" xfId="0" applyFont="1" applyFill="1" applyAlignment="1" applyProtection="1">
      <alignment vertical="top"/>
    </xf>
    <xf numFmtId="164" fontId="6" fillId="22" borderId="29" xfId="18" applyNumberFormat="1" applyFont="1" applyFill="1" applyBorder="1" applyAlignment="1" applyProtection="1">
      <alignment horizontal="right" vertical="center"/>
      <protection locked="0"/>
    </xf>
    <xf numFmtId="0" fontId="6" fillId="22" borderId="29" xfId="18" applyFont="1" applyFill="1" applyBorder="1" applyAlignment="1" applyProtection="1">
      <alignment horizontal="left" vertical="center"/>
      <protection locked="0"/>
    </xf>
    <xf numFmtId="0" fontId="2" fillId="28" borderId="29" xfId="0" applyFont="1" applyFill="1" applyBorder="1" applyAlignment="1" applyProtection="1">
      <alignment horizontal="center" vertical="top"/>
      <protection locked="0"/>
    </xf>
    <xf numFmtId="0" fontId="2" fillId="28" borderId="29" xfId="0" applyFont="1" applyFill="1" applyBorder="1" applyAlignment="1" applyProtection="1">
      <alignment horizontal="center" vertical="top"/>
      <protection locked="0"/>
    </xf>
    <xf numFmtId="0" fontId="27" fillId="0" borderId="0" xfId="0" applyFont="1" applyAlignment="1" applyProtection="1">
      <alignment vertical="top" wrapText="1"/>
    </xf>
    <xf numFmtId="0" fontId="10" fillId="13" borderId="0" xfId="0" applyFont="1" applyFill="1" applyAlignment="1" applyProtection="1">
      <alignment vertical="top" wrapText="1"/>
    </xf>
    <xf numFmtId="0" fontId="0" fillId="0" borderId="0" xfId="0" applyAlignment="1" applyProtection="1">
      <alignment vertical="top" wrapText="1"/>
    </xf>
    <xf numFmtId="0" fontId="8" fillId="0" borderId="0" xfId="14" applyAlignment="1" applyProtection="1">
      <alignment vertical="top" wrapText="1"/>
    </xf>
    <xf numFmtId="0" fontId="8" fillId="0" borderId="0" xfId="14" applyFill="1" applyAlignment="1" applyProtection="1">
      <alignment vertical="top" wrapText="1"/>
    </xf>
    <xf numFmtId="3" fontId="58" fillId="17" borderId="7" xfId="0" applyNumberFormat="1" applyFont="1" applyFill="1" applyBorder="1" applyAlignment="1" applyProtection="1">
      <alignment horizontal="right" vertical="top"/>
    </xf>
    <xf numFmtId="3" fontId="58" fillId="17" borderId="32" xfId="0" applyNumberFormat="1" applyFont="1" applyFill="1" applyBorder="1" applyAlignment="1" applyProtection="1">
      <alignment horizontal="right" vertical="top"/>
    </xf>
    <xf numFmtId="0" fontId="11" fillId="13" borderId="0" xfId="0" applyFont="1" applyFill="1" applyBorder="1" applyAlignment="1" applyProtection="1">
      <alignment vertical="top" wrapText="1"/>
    </xf>
    <xf numFmtId="0" fontId="11" fillId="13" borderId="0" xfId="0" applyFont="1" applyFill="1" applyAlignment="1" applyProtection="1">
      <alignment vertical="top" wrapText="1"/>
    </xf>
    <xf numFmtId="0" fontId="0" fillId="0" borderId="55" xfId="0" applyBorder="1" applyAlignment="1" applyProtection="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3" fontId="58" fillId="25" borderId="7" xfId="0" applyNumberFormat="1" applyFont="1" applyFill="1" applyBorder="1" applyAlignment="1" applyProtection="1">
      <alignment horizontal="right" vertical="top"/>
    </xf>
    <xf numFmtId="3" fontId="58" fillId="25" borderId="32" xfId="0" applyNumberFormat="1" applyFont="1" applyFill="1" applyBorder="1" applyAlignment="1" applyProtection="1">
      <alignment horizontal="right" vertical="top"/>
    </xf>
    <xf numFmtId="0" fontId="2" fillId="0" borderId="0" xfId="0" applyFont="1" applyAlignment="1" applyProtection="1">
      <alignment vertical="top" wrapText="1"/>
    </xf>
    <xf numFmtId="0" fontId="0" fillId="0" borderId="0" xfId="0" applyAlignment="1">
      <alignment vertical="top" wrapText="1"/>
    </xf>
    <xf numFmtId="0" fontId="0" fillId="0" borderId="25" xfId="0" applyBorder="1" applyAlignment="1">
      <alignment vertical="top" wrapText="1"/>
    </xf>
    <xf numFmtId="0" fontId="0" fillId="0" borderId="52" xfId="0" applyBorder="1" applyAlignment="1" applyProtection="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29" xfId="0" applyBorder="1" applyAlignment="1" applyProtection="1">
      <alignment horizontal="left" vertical="top" wrapText="1"/>
    </xf>
    <xf numFmtId="0" fontId="0" fillId="0" borderId="29" xfId="0" applyBorder="1" applyAlignment="1">
      <alignment horizontal="left" vertical="top" wrapText="1"/>
    </xf>
    <xf numFmtId="0" fontId="0" fillId="0" borderId="54" xfId="0" applyBorder="1" applyAlignment="1">
      <alignment horizontal="left" vertical="top" wrapText="1"/>
    </xf>
    <xf numFmtId="0" fontId="0" fillId="0" borderId="43" xfId="0" applyBorder="1" applyAlignment="1" applyProtection="1">
      <alignment horizontal="center" vertical="top" wrapText="1"/>
    </xf>
    <xf numFmtId="0" fontId="0" fillId="0" borderId="0" xfId="0" applyAlignment="1" applyProtection="1">
      <alignment horizontal="center" vertical="top" wrapText="1"/>
    </xf>
    <xf numFmtId="0" fontId="0" fillId="0" borderId="43" xfId="0" applyBorder="1" applyAlignment="1" applyProtection="1">
      <alignment horizontal="center" vertical="top"/>
    </xf>
    <xf numFmtId="0" fontId="4" fillId="13" borderId="0" xfId="0" applyFont="1" applyFill="1" applyAlignment="1" applyProtection="1">
      <alignment vertical="top" wrapText="1"/>
    </xf>
    <xf numFmtId="14" fontId="0" fillId="0" borderId="29" xfId="0" applyNumberFormat="1" applyBorder="1" applyAlignment="1" applyProtection="1">
      <alignment horizontal="left" vertical="top" wrapText="1"/>
    </xf>
    <xf numFmtId="0" fontId="4" fillId="0" borderId="0" xfId="0" applyFont="1" applyAlignment="1" applyProtection="1">
      <alignment vertical="top" wrapText="1"/>
    </xf>
    <xf numFmtId="0" fontId="0" fillId="0" borderId="0" xfId="0" applyFill="1" applyAlignment="1" applyProtection="1">
      <alignment vertical="top" wrapText="1"/>
    </xf>
    <xf numFmtId="0" fontId="0" fillId="0" borderId="50" xfId="0" applyBorder="1" applyAlignment="1" applyProtection="1">
      <alignment vertical="top" wrapText="1"/>
    </xf>
    <xf numFmtId="0" fontId="2" fillId="13" borderId="0" xfId="0" applyFont="1" applyFill="1" applyAlignment="1" applyProtection="1">
      <alignment vertical="top" wrapText="1"/>
    </xf>
    <xf numFmtId="3" fontId="10" fillId="17" borderId="13" xfId="0" applyNumberFormat="1" applyFont="1" applyFill="1" applyBorder="1" applyAlignment="1" applyProtection="1">
      <alignment horizontal="right" vertical="center"/>
    </xf>
    <xf numFmtId="3" fontId="10" fillId="17" borderId="14" xfId="0" applyNumberFormat="1" applyFont="1" applyFill="1" applyBorder="1" applyAlignment="1" applyProtection="1">
      <alignment horizontal="right" vertical="center"/>
    </xf>
    <xf numFmtId="0" fontId="0" fillId="13" borderId="0" xfId="0" applyFill="1" applyAlignment="1" applyProtection="1">
      <alignment vertical="top" wrapText="1"/>
    </xf>
    <xf numFmtId="0" fontId="4" fillId="13" borderId="0" xfId="0" applyNumberFormat="1" applyFont="1" applyFill="1" applyBorder="1" applyAlignment="1" applyProtection="1">
      <alignment vertical="top" wrapText="1"/>
    </xf>
    <xf numFmtId="0" fontId="0" fillId="0" borderId="50" xfId="0" applyBorder="1" applyAlignment="1">
      <alignment vertical="top" wrapText="1"/>
    </xf>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4" fillId="23" borderId="13" xfId="0" applyNumberFormat="1" applyFont="1" applyFill="1" applyBorder="1" applyAlignment="1" applyProtection="1">
      <alignment horizontal="left" vertical="center" wrapText="1" indent="1"/>
    </xf>
    <xf numFmtId="0" fontId="4" fillId="23" borderId="14" xfId="0" applyFont="1" applyFill="1" applyBorder="1" applyAlignment="1" applyProtection="1">
      <alignment horizontal="left" vertical="center" wrapText="1" indent="1"/>
    </xf>
    <xf numFmtId="0" fontId="2" fillId="13" borderId="15" xfId="0" applyFont="1" applyFill="1" applyBorder="1" applyAlignment="1" applyProtection="1">
      <alignment horizontal="left" vertical="center" wrapText="1" indent="1"/>
    </xf>
    <xf numFmtId="0" fontId="53" fillId="13" borderId="0" xfId="0" applyNumberFormat="1" applyFont="1" applyFill="1" applyAlignment="1" applyProtection="1">
      <alignment horizontal="left" vertical="top" wrapText="1"/>
    </xf>
    <xf numFmtId="0" fontId="37" fillId="13" borderId="0" xfId="14" applyFont="1" applyFill="1" applyAlignment="1" applyProtection="1">
      <alignment vertical="top" wrapText="1"/>
    </xf>
    <xf numFmtId="0" fontId="2" fillId="13" borderId="0" xfId="0" applyFont="1" applyFill="1" applyBorder="1" applyAlignment="1" applyProtection="1">
      <alignment horizontal="justify" vertical="top" wrapText="1"/>
    </xf>
    <xf numFmtId="0" fontId="2" fillId="13" borderId="0" xfId="0" applyFont="1" applyFill="1" applyAlignment="1" applyProtection="1">
      <alignment horizontal="justify" vertical="top" wrapText="1"/>
    </xf>
    <xf numFmtId="0" fontId="37" fillId="13" borderId="0" xfId="14" applyFont="1" applyFill="1" applyAlignment="1" applyProtection="1"/>
    <xf numFmtId="0" fontId="2" fillId="13" borderId="0" xfId="0" applyFont="1" applyFill="1" applyAlignment="1" applyProtection="1"/>
    <xf numFmtId="0" fontId="2" fillId="16" borderId="21" xfId="0" applyFont="1" applyFill="1" applyBorder="1" applyAlignment="1" applyProtection="1">
      <alignment horizontal="center" vertical="top" wrapText="1"/>
    </xf>
    <xf numFmtId="0" fontId="2" fillId="16" borderId="31" xfId="0" applyFont="1" applyFill="1" applyBorder="1" applyAlignment="1" applyProtection="1">
      <alignment horizontal="center" vertical="top" wrapText="1"/>
    </xf>
    <xf numFmtId="0" fontId="2" fillId="16" borderId="22" xfId="0" applyFont="1" applyFill="1" applyBorder="1" applyAlignment="1" applyProtection="1">
      <alignment horizontal="center" vertical="top" wrapText="1"/>
    </xf>
    <xf numFmtId="0" fontId="2" fillId="16" borderId="24" xfId="0" applyFont="1" applyFill="1" applyBorder="1" applyAlignment="1" applyProtection="1">
      <alignment horizontal="center" vertical="top" wrapText="1"/>
    </xf>
    <xf numFmtId="0" fontId="2" fillId="16" borderId="0" xfId="0" applyFont="1" applyFill="1" applyBorder="1" applyAlignment="1" applyProtection="1">
      <alignment horizontal="center" vertical="top" wrapText="1"/>
    </xf>
    <xf numFmtId="0" fontId="2" fillId="16" borderId="25" xfId="0" applyFont="1" applyFill="1" applyBorder="1" applyAlignment="1" applyProtection="1">
      <alignment horizontal="center" vertical="top" wrapText="1"/>
    </xf>
    <xf numFmtId="0" fontId="2" fillId="16" borderId="27" xfId="0" applyFont="1" applyFill="1" applyBorder="1" applyAlignment="1" applyProtection="1">
      <alignment horizontal="center" vertical="top" wrapText="1"/>
    </xf>
    <xf numFmtId="0" fontId="2" fillId="16" borderId="30" xfId="0" applyFont="1" applyFill="1" applyBorder="1" applyAlignment="1" applyProtection="1">
      <alignment horizontal="center" vertical="top" wrapText="1"/>
    </xf>
    <xf numFmtId="0" fontId="2" fillId="16" borderId="28" xfId="0" applyFont="1" applyFill="1" applyBorder="1" applyAlignment="1" applyProtection="1">
      <alignment horizontal="center" vertical="top" wrapText="1"/>
    </xf>
    <xf numFmtId="0" fontId="2" fillId="13" borderId="0" xfId="0" applyFont="1" applyFill="1" applyBorder="1" applyAlignment="1" applyProtection="1">
      <alignment vertical="top" wrapText="1"/>
    </xf>
    <xf numFmtId="0" fontId="2" fillId="13" borderId="0" xfId="0" applyNumberFormat="1" applyFont="1" applyFill="1" applyAlignment="1" applyProtection="1">
      <alignment horizontal="justify" vertical="top" wrapText="1"/>
    </xf>
    <xf numFmtId="0" fontId="54" fillId="13" borderId="0" xfId="0" applyNumberFormat="1" applyFont="1" applyFill="1" applyAlignment="1" applyProtection="1">
      <alignment horizontal="left" vertical="top" wrapText="1"/>
    </xf>
    <xf numFmtId="0" fontId="59" fillId="13" borderId="0" xfId="0" applyFont="1" applyFill="1" applyAlignment="1" applyProtection="1">
      <alignment horizontal="left" vertical="top" wrapText="1"/>
    </xf>
    <xf numFmtId="0" fontId="35" fillId="13" borderId="0" xfId="0" applyFont="1" applyFill="1" applyAlignment="1" applyProtection="1">
      <alignment horizontal="left" vertical="top" wrapText="1"/>
    </xf>
    <xf numFmtId="0" fontId="37" fillId="13" borderId="0" xfId="0" applyFont="1" applyFill="1" applyAlignment="1" applyProtection="1">
      <alignment vertical="top" wrapText="1"/>
    </xf>
    <xf numFmtId="0" fontId="37" fillId="13" borderId="0" xfId="0" applyFont="1" applyFill="1" applyBorder="1" applyAlignment="1" applyProtection="1">
      <alignment vertical="top" wrapText="1"/>
    </xf>
    <xf numFmtId="0" fontId="69" fillId="13" borderId="0" xfId="0" applyNumberFormat="1" applyFont="1" applyFill="1" applyAlignment="1" applyProtection="1">
      <alignment horizontal="justify" vertical="top" wrapText="1"/>
    </xf>
    <xf numFmtId="0" fontId="69" fillId="13" borderId="0" xfId="0" applyFont="1" applyFill="1" applyAlignment="1" applyProtection="1">
      <alignment horizontal="justify" vertical="top" wrapText="1"/>
    </xf>
    <xf numFmtId="0" fontId="2" fillId="0" borderId="0" xfId="0" applyFont="1" applyFill="1" applyAlignment="1" applyProtection="1">
      <alignment vertical="top" wrapText="1"/>
    </xf>
    <xf numFmtId="0" fontId="2" fillId="0" borderId="0" xfId="0" applyFont="1" applyFill="1" applyBorder="1" applyAlignment="1" applyProtection="1">
      <alignment vertical="top" wrapText="1"/>
    </xf>
    <xf numFmtId="164" fontId="0" fillId="22" borderId="29" xfId="0" applyNumberFormat="1" applyFill="1" applyBorder="1" applyAlignment="1" applyProtection="1">
      <alignment vertical="top" wrapText="1"/>
    </xf>
    <xf numFmtId="0" fontId="2" fillId="13" borderId="29" xfId="0" applyFont="1" applyFill="1" applyBorder="1" applyAlignment="1" applyProtection="1">
      <alignment vertical="top" wrapText="1"/>
    </xf>
    <xf numFmtId="164" fontId="0" fillId="25" borderId="29" xfId="0" applyNumberFormat="1" applyFill="1" applyBorder="1" applyAlignment="1" applyProtection="1">
      <alignment vertical="top" wrapText="1"/>
    </xf>
    <xf numFmtId="0" fontId="2" fillId="25" borderId="29" xfId="0" applyFont="1" applyFill="1" applyBorder="1" applyAlignment="1" applyProtection="1">
      <alignment vertical="top" wrapText="1"/>
    </xf>
    <xf numFmtId="0" fontId="60" fillId="13" borderId="0" xfId="0" applyFont="1" applyFill="1" applyAlignment="1" applyProtection="1">
      <alignment vertical="top" wrapText="1"/>
    </xf>
    <xf numFmtId="0" fontId="0" fillId="0" borderId="0" xfId="0" applyFill="1" applyAlignment="1" applyProtection="1">
      <alignment horizontal="left" vertical="top" wrapText="1"/>
    </xf>
    <xf numFmtId="0" fontId="72" fillId="13" borderId="0" xfId="0" applyFont="1" applyFill="1" applyAlignment="1" applyProtection="1">
      <alignment horizontal="left" vertical="top" wrapText="1"/>
    </xf>
    <xf numFmtId="0" fontId="31" fillId="0" borderId="0" xfId="0" applyFont="1"/>
    <xf numFmtId="0" fontId="33" fillId="13" borderId="0" xfId="0" applyFont="1" applyFill="1" applyAlignment="1" applyProtection="1">
      <alignment horizontal="left" vertical="top" wrapText="1" indent="2"/>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51" fillId="15" borderId="0" xfId="0" applyFont="1" applyFill="1" applyAlignment="1" applyProtection="1">
      <alignment horizontal="left" vertical="center" wrapText="1"/>
    </xf>
    <xf numFmtId="0" fontId="0" fillId="0" borderId="0" xfId="0" applyAlignment="1" applyProtection="1">
      <alignment vertical="center" wrapText="1"/>
    </xf>
    <xf numFmtId="0" fontId="4" fillId="0" borderId="0" xfId="0" applyFont="1" applyFill="1" applyAlignment="1" applyProtection="1">
      <alignment horizontal="left" vertical="top" wrapText="1"/>
    </xf>
    <xf numFmtId="0" fontId="0" fillId="0" borderId="0" xfId="0" applyAlignment="1">
      <alignment horizontal="left" vertical="top" wrapText="1"/>
    </xf>
    <xf numFmtId="0" fontId="2" fillId="27" borderId="0" xfId="0" applyFont="1" applyFill="1" applyAlignment="1" applyProtection="1">
      <alignment horizontal="left" vertical="top" wrapText="1"/>
    </xf>
    <xf numFmtId="0" fontId="0" fillId="27" borderId="0" xfId="0" applyFill="1" applyAlignment="1" applyProtection="1">
      <alignment horizontal="lef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2" fillId="23" borderId="13" xfId="0" applyNumberFormat="1" applyFont="1" applyFill="1" applyBorder="1" applyAlignment="1" applyProtection="1">
      <alignment horizontal="left" vertical="center" wrapText="1" indent="1"/>
    </xf>
    <xf numFmtId="0" fontId="2" fillId="23" borderId="14" xfId="0" applyFont="1" applyFill="1" applyBorder="1" applyAlignment="1" applyProtection="1">
      <alignment horizontal="left" vertical="center" wrapText="1" indent="1"/>
    </xf>
    <xf numFmtId="0" fontId="2" fillId="13" borderId="0" xfId="0" applyFont="1" applyFill="1" applyAlignment="1" applyProtection="1">
      <alignment horizontal="left" vertical="top"/>
    </xf>
    <xf numFmtId="0" fontId="0" fillId="24" borderId="29" xfId="0" applyFill="1" applyBorder="1" applyAlignment="1" applyProtection="1">
      <alignment vertical="top" wrapText="1"/>
    </xf>
    <xf numFmtId="0" fontId="48" fillId="13" borderId="30" xfId="0" applyFont="1" applyFill="1" applyBorder="1" applyAlignment="1" applyProtection="1">
      <alignment vertical="top" wrapText="1"/>
    </xf>
    <xf numFmtId="0" fontId="10" fillId="13" borderId="0" xfId="18" applyFont="1" applyFill="1" applyAlignment="1" applyProtection="1">
      <alignment vertical="top" wrapText="1"/>
    </xf>
    <xf numFmtId="0" fontId="6" fillId="22" borderId="7" xfId="18" applyNumberFormat="1" applyFont="1" applyFill="1" applyBorder="1" applyAlignment="1" applyProtection="1">
      <alignment horizontal="left" vertical="top" wrapText="1"/>
      <protection locked="0"/>
    </xf>
    <xf numFmtId="0" fontId="6" fillId="22" borderId="32" xfId="18" applyNumberFormat="1" applyFont="1" applyFill="1" applyBorder="1" applyAlignment="1" applyProtection="1">
      <alignment horizontal="left" vertical="top" wrapText="1"/>
      <protection locked="0"/>
    </xf>
    <xf numFmtId="0" fontId="6" fillId="22" borderId="8" xfId="18" applyNumberFormat="1" applyFont="1" applyFill="1" applyBorder="1" applyAlignment="1" applyProtection="1">
      <alignment horizontal="left" vertical="top" wrapText="1"/>
      <protection locked="0"/>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6" fillId="22" borderId="7" xfId="18" applyNumberFormat="1" applyFont="1" applyFill="1" applyBorder="1" applyAlignment="1" applyProtection="1">
      <alignment horizontal="left" vertical="top"/>
      <protection locked="0"/>
    </xf>
    <xf numFmtId="0" fontId="6" fillId="22" borderId="32" xfId="18" applyNumberFormat="1" applyFont="1" applyFill="1" applyBorder="1" applyAlignment="1" applyProtection="1">
      <alignment horizontal="left" vertical="top"/>
      <protection locked="0"/>
    </xf>
    <xf numFmtId="0" fontId="6" fillId="22" borderId="8" xfId="18" applyNumberFormat="1" applyFont="1" applyFill="1" applyBorder="1" applyAlignment="1" applyProtection="1">
      <alignment horizontal="left" vertical="top"/>
      <protection locked="0"/>
    </xf>
    <xf numFmtId="0" fontId="4" fillId="13" borderId="0" xfId="18" applyFont="1" applyFill="1" applyAlignment="1" applyProtection="1">
      <alignment horizontal="left" vertical="center" wrapText="1"/>
    </xf>
    <xf numFmtId="0" fontId="4" fillId="22" borderId="7" xfId="18" applyNumberFormat="1" applyFont="1" applyFill="1" applyBorder="1" applyAlignment="1" applyProtection="1">
      <alignment horizontal="left" vertical="center" indent="1"/>
      <protection locked="0"/>
    </xf>
    <xf numFmtId="0" fontId="4" fillId="22" borderId="32" xfId="18" applyNumberFormat="1" applyFont="1" applyFill="1" applyBorder="1" applyAlignment="1" applyProtection="1">
      <alignment horizontal="left" vertical="center" indent="1"/>
      <protection locked="0"/>
    </xf>
    <xf numFmtId="0" fontId="4" fillId="22" borderId="8" xfId="18" applyNumberFormat="1" applyFont="1" applyFill="1" applyBorder="1" applyAlignment="1" applyProtection="1">
      <alignment horizontal="left" vertical="center" indent="1"/>
      <protection locked="0"/>
    </xf>
    <xf numFmtId="0" fontId="2" fillId="0" borderId="0" xfId="18" applyAlignment="1" applyProtection="1">
      <alignment wrapText="1"/>
    </xf>
    <xf numFmtId="0" fontId="2" fillId="0" borderId="32" xfId="18" applyBorder="1" applyProtection="1">
      <protection locked="0"/>
    </xf>
    <xf numFmtId="0" fontId="2" fillId="0" borderId="8" xfId="18" applyBorder="1" applyProtection="1">
      <protection locked="0"/>
    </xf>
    <xf numFmtId="0" fontId="57" fillId="13" borderId="0" xfId="18" applyFont="1" applyFill="1" applyAlignment="1" applyProtection="1">
      <alignment horizontal="left" vertical="top" wrapText="1"/>
    </xf>
    <xf numFmtId="0" fontId="4" fillId="0" borderId="0" xfId="18" applyFont="1" applyAlignment="1" applyProtection="1">
      <alignment wrapText="1"/>
    </xf>
    <xf numFmtId="0" fontId="4" fillId="13" borderId="0" xfId="18" applyFont="1" applyFill="1" applyAlignment="1" applyProtection="1">
      <alignment vertical="top"/>
    </xf>
    <xf numFmtId="0" fontId="4" fillId="13" borderId="0" xfId="18" applyFont="1" applyFill="1" applyAlignment="1" applyProtection="1">
      <alignment vertical="top" wrapText="1"/>
    </xf>
    <xf numFmtId="0" fontId="5" fillId="13" borderId="0" xfId="18" applyFont="1" applyFill="1" applyAlignment="1" applyProtection="1">
      <alignment horizontal="left" vertical="top" wrapText="1"/>
    </xf>
    <xf numFmtId="0" fontId="0" fillId="0" borderId="25" xfId="0" applyBorder="1" applyAlignment="1" applyProtection="1">
      <alignment vertical="top" wrapText="1"/>
    </xf>
    <xf numFmtId="0" fontId="6" fillId="22" borderId="7" xfId="0" applyNumberFormat="1" applyFont="1" applyFill="1" applyBorder="1" applyAlignment="1" applyProtection="1">
      <alignment horizontal="left" vertical="top"/>
      <protection locked="0"/>
    </xf>
    <xf numFmtId="0" fontId="6" fillId="22" borderId="32" xfId="0" applyNumberFormat="1" applyFont="1" applyFill="1" applyBorder="1" applyAlignment="1" applyProtection="1">
      <alignment horizontal="left" vertical="top"/>
      <protection locked="0"/>
    </xf>
    <xf numFmtId="0" fontId="6" fillId="22" borderId="8" xfId="0" applyNumberFormat="1" applyFont="1" applyFill="1" applyBorder="1" applyAlignment="1" applyProtection="1">
      <alignment horizontal="left" vertical="top"/>
      <protection locked="0"/>
    </xf>
    <xf numFmtId="0" fontId="5" fillId="13" borderId="0" xfId="18" applyFont="1" applyFill="1" applyAlignment="1" applyProtection="1">
      <alignment vertical="top" wrapText="1"/>
    </xf>
    <xf numFmtId="0" fontId="8" fillId="0" borderId="0" xfId="14" applyFill="1" applyAlignment="1" applyProtection="1">
      <alignment horizontal="left"/>
    </xf>
    <xf numFmtId="0" fontId="2" fillId="0" borderId="0" xfId="18" applyAlignment="1" applyProtection="1"/>
    <xf numFmtId="0" fontId="2" fillId="0" borderId="0" xfId="18" applyAlignment="1" applyProtection="1">
      <alignment horizontal="left" vertical="top" wrapText="1"/>
    </xf>
    <xf numFmtId="0" fontId="2" fillId="0" borderId="25" xfId="18" applyBorder="1" applyAlignment="1" applyProtection="1">
      <alignment horizontal="left" vertical="top" wrapText="1"/>
    </xf>
    <xf numFmtId="0" fontId="4" fillId="13" borderId="0" xfId="0" applyFont="1" applyFill="1" applyAlignment="1" applyProtection="1">
      <alignment horizontal="left" vertical="top"/>
    </xf>
    <xf numFmtId="0" fontId="0" fillId="0" borderId="0" xfId="0" applyAlignment="1">
      <alignment horizontal="left" vertical="top"/>
    </xf>
    <xf numFmtId="0" fontId="0" fillId="0" borderId="25" xfId="0" applyBorder="1" applyAlignment="1">
      <alignment horizontal="left" vertical="top"/>
    </xf>
    <xf numFmtId="0" fontId="2" fillId="13" borderId="0" xfId="0" applyFont="1" applyFill="1" applyAlignment="1">
      <alignment vertical="top" wrapText="1"/>
    </xf>
    <xf numFmtId="0" fontId="4" fillId="13" borderId="0" xfId="0" applyFont="1" applyFill="1" applyAlignment="1">
      <alignment vertical="top" wrapText="1"/>
    </xf>
    <xf numFmtId="0" fontId="4" fillId="13" borderId="0" xfId="18" applyFont="1" applyFill="1" applyAlignment="1" applyProtection="1">
      <alignment horizontal="left" vertical="top"/>
    </xf>
    <xf numFmtId="0" fontId="0" fillId="0" borderId="0" xfId="0" applyBorder="1" applyAlignment="1">
      <alignment vertical="top" wrapText="1"/>
    </xf>
    <xf numFmtId="0" fontId="11" fillId="13" borderId="0" xfId="18" applyFont="1" applyFill="1" applyAlignment="1" applyProtection="1">
      <alignment vertical="top" wrapText="1"/>
    </xf>
    <xf numFmtId="0" fontId="11" fillId="13" borderId="0" xfId="0" applyFont="1" applyFill="1" applyAlignment="1">
      <alignment vertical="top" wrapText="1"/>
    </xf>
    <xf numFmtId="0" fontId="5" fillId="27" borderId="0" xfId="0" applyFont="1" applyFill="1" applyAlignment="1" applyProtection="1">
      <alignment horizontal="left" vertical="top" wrapText="1"/>
    </xf>
    <xf numFmtId="1" fontId="7" fillId="28" borderId="7" xfId="0" applyNumberFormat="1" applyFont="1" applyFill="1" applyBorder="1" applyAlignment="1" applyProtection="1">
      <alignment horizontal="left" vertical="top"/>
      <protection locked="0"/>
    </xf>
    <xf numFmtId="1" fontId="7" fillId="28" borderId="8" xfId="0" applyNumberFormat="1" applyFont="1" applyFill="1" applyBorder="1" applyAlignment="1" applyProtection="1">
      <alignment horizontal="left" vertical="top"/>
      <protection locked="0"/>
    </xf>
    <xf numFmtId="0" fontId="11" fillId="13" borderId="33" xfId="0" applyFont="1" applyFill="1" applyBorder="1" applyAlignment="1" applyProtection="1">
      <alignment vertical="top" wrapText="1"/>
    </xf>
    <xf numFmtId="0" fontId="5" fillId="0" borderId="0" xfId="18" applyFont="1" applyAlignment="1" applyProtection="1">
      <alignment horizontal="left" vertical="top" wrapText="1"/>
    </xf>
    <xf numFmtId="0" fontId="57" fillId="13" borderId="0" xfId="18" applyFont="1" applyFill="1" applyAlignment="1" applyProtection="1">
      <alignment vertical="top" wrapText="1"/>
    </xf>
    <xf numFmtId="0" fontId="57" fillId="13" borderId="0" xfId="0" applyFont="1" applyFill="1" applyAlignment="1" applyProtection="1">
      <alignment vertical="top" wrapText="1"/>
    </xf>
    <xf numFmtId="0" fontId="4" fillId="0" borderId="0" xfId="18" applyFont="1" applyAlignment="1" applyProtection="1">
      <alignment horizontal="left" vertical="top" wrapText="1"/>
    </xf>
    <xf numFmtId="0" fontId="87" fillId="25" borderId="29" xfId="18" applyFont="1" applyFill="1" applyBorder="1" applyAlignment="1" applyProtection="1">
      <alignment vertical="top"/>
    </xf>
    <xf numFmtId="0" fontId="46" fillId="0" borderId="0" xfId="18" applyFont="1" applyAlignment="1" applyProtection="1">
      <alignment vertical="top" wrapText="1"/>
    </xf>
    <xf numFmtId="0" fontId="5" fillId="0" borderId="0" xfId="18" applyFont="1" applyAlignment="1" applyProtection="1">
      <alignment vertical="top" wrapText="1"/>
    </xf>
    <xf numFmtId="0" fontId="4" fillId="13" borderId="25" xfId="0" applyFont="1" applyFill="1" applyBorder="1" applyAlignment="1">
      <alignment vertical="top" wrapText="1"/>
    </xf>
    <xf numFmtId="0" fontId="4" fillId="25" borderId="7" xfId="18" applyFont="1" applyFill="1" applyBorder="1" applyAlignment="1" applyProtection="1">
      <alignment horizontal="left" vertical="top"/>
    </xf>
    <xf numFmtId="0" fontId="4" fillId="25" borderId="8" xfId="18" applyFont="1" applyFill="1" applyBorder="1" applyAlignment="1" applyProtection="1">
      <alignment horizontal="left" vertical="top"/>
    </xf>
    <xf numFmtId="0" fontId="7" fillId="22" borderId="24" xfId="18" applyFont="1" applyFill="1" applyBorder="1" applyAlignment="1" applyProtection="1">
      <alignment vertical="top" wrapText="1"/>
      <protection locked="0"/>
    </xf>
    <xf numFmtId="0" fontId="7" fillId="22" borderId="0" xfId="18" applyFont="1" applyFill="1" applyBorder="1" applyAlignment="1" applyProtection="1">
      <alignment vertical="top" wrapText="1"/>
      <protection locked="0"/>
    </xf>
    <xf numFmtId="0" fontId="7" fillId="22" borderId="25" xfId="18" applyFont="1" applyFill="1" applyBorder="1" applyAlignment="1" applyProtection="1">
      <alignment vertical="top" wrapText="1"/>
      <protection locked="0"/>
    </xf>
    <xf numFmtId="0" fontId="7" fillId="22" borderId="27" xfId="18" applyFont="1" applyFill="1" applyBorder="1" applyAlignment="1" applyProtection="1">
      <alignment vertical="top" wrapText="1"/>
      <protection locked="0"/>
    </xf>
    <xf numFmtId="0" fontId="7" fillId="22" borderId="30" xfId="18" applyFont="1" applyFill="1" applyBorder="1" applyAlignment="1" applyProtection="1">
      <alignment vertical="top" wrapText="1"/>
      <protection locked="0"/>
    </xf>
    <xf numFmtId="0" fontId="7" fillId="22" borderId="28" xfId="18" applyFont="1" applyFill="1" applyBorder="1" applyAlignment="1" applyProtection="1">
      <alignment vertical="top" wrapText="1"/>
      <protection locked="0"/>
    </xf>
    <xf numFmtId="0" fontId="7" fillId="0" borderId="29" xfId="18" applyFont="1" applyBorder="1" applyAlignment="1" applyProtection="1">
      <alignment vertical="top" wrapText="1"/>
    </xf>
    <xf numFmtId="0" fontId="2" fillId="0" borderId="29" xfId="18" applyBorder="1" applyAlignment="1" applyProtection="1">
      <alignment vertical="top" wrapText="1"/>
    </xf>
    <xf numFmtId="0" fontId="6" fillId="0" borderId="29" xfId="18" applyFont="1" applyBorder="1" applyAlignment="1" applyProtection="1">
      <alignment vertical="top" wrapText="1"/>
    </xf>
    <xf numFmtId="0" fontId="0" fillId="0" borderId="29" xfId="0" applyBorder="1" applyAlignment="1" applyProtection="1">
      <alignment vertical="top" wrapText="1"/>
    </xf>
    <xf numFmtId="0" fontId="6" fillId="0" borderId="7" xfId="18" applyFont="1" applyBorder="1" applyAlignment="1" applyProtection="1">
      <alignment horizontal="left" vertical="top" wrapText="1"/>
    </xf>
    <xf numFmtId="0" fontId="6" fillId="0" borderId="32" xfId="18" applyFont="1" applyBorder="1" applyAlignment="1" applyProtection="1">
      <alignment horizontal="left" vertical="top" wrapText="1"/>
    </xf>
    <xf numFmtId="0" fontId="6" fillId="0" borderId="8" xfId="18" applyFont="1" applyBorder="1" applyAlignment="1" applyProtection="1">
      <alignment horizontal="left" vertical="top" wrapText="1"/>
    </xf>
    <xf numFmtId="0" fontId="2" fillId="13" borderId="7" xfId="18" applyFont="1" applyFill="1" applyBorder="1" applyAlignment="1" applyProtection="1">
      <alignment vertical="top" wrapText="1"/>
    </xf>
    <xf numFmtId="0" fontId="2" fillId="13" borderId="32" xfId="0" applyFont="1" applyFill="1" applyBorder="1" applyAlignment="1" applyProtection="1">
      <alignment vertical="top" wrapText="1"/>
    </xf>
    <xf numFmtId="0" fontId="57" fillId="13" borderId="33" xfId="18" applyFont="1" applyFill="1" applyBorder="1" applyAlignment="1" applyProtection="1">
      <alignment vertical="top" wrapText="1"/>
    </xf>
    <xf numFmtId="0" fontId="0" fillId="0" borderId="33" xfId="0" applyBorder="1" applyAlignment="1" applyProtection="1">
      <alignment vertical="top" wrapText="1"/>
    </xf>
    <xf numFmtId="0" fontId="6" fillId="22" borderId="29" xfId="18" applyFont="1" applyFill="1" applyBorder="1" applyAlignment="1" applyProtection="1">
      <alignment vertical="top" wrapText="1"/>
      <protection locked="0"/>
    </xf>
    <xf numFmtId="0" fontId="0" fillId="0" borderId="29" xfId="0" applyBorder="1" applyAlignment="1" applyProtection="1">
      <alignment vertical="top" wrapText="1"/>
      <protection locked="0"/>
    </xf>
    <xf numFmtId="0" fontId="6" fillId="25" borderId="29" xfId="18" applyFont="1" applyFill="1" applyBorder="1" applyAlignment="1" applyProtection="1">
      <alignment vertical="top" wrapText="1"/>
    </xf>
    <xf numFmtId="0" fontId="4" fillId="0" borderId="0" xfId="18" applyFont="1" applyAlignment="1" applyProtection="1">
      <alignment vertical="top" wrapText="1"/>
    </xf>
    <xf numFmtId="0" fontId="2" fillId="0" borderId="0" xfId="18" applyAlignment="1" applyProtection="1">
      <alignment vertical="top" wrapText="1"/>
    </xf>
    <xf numFmtId="0" fontId="2" fillId="0" borderId="25" xfId="18" applyBorder="1" applyAlignment="1" applyProtection="1">
      <alignment vertical="top" wrapText="1"/>
    </xf>
    <xf numFmtId="0" fontId="6" fillId="27" borderId="29" xfId="18" applyFont="1" applyFill="1" applyBorder="1" applyAlignment="1" applyProtection="1">
      <alignment vertical="top" wrapText="1"/>
    </xf>
    <xf numFmtId="0" fontId="0" fillId="27" borderId="29" xfId="0" applyFill="1" applyBorder="1" applyAlignment="1" applyProtection="1">
      <alignment vertical="top" wrapText="1"/>
    </xf>
    <xf numFmtId="0" fontId="7" fillId="0" borderId="29" xfId="18" applyFont="1" applyBorder="1" applyAlignment="1" applyProtection="1">
      <alignment horizontal="left" vertical="top" wrapText="1"/>
    </xf>
    <xf numFmtId="0" fontId="6" fillId="25" borderId="29" xfId="18" applyFont="1" applyFill="1" applyBorder="1" applyAlignment="1" applyProtection="1">
      <alignment horizontal="left" vertical="top" wrapText="1"/>
    </xf>
    <xf numFmtId="2" fontId="7" fillId="22" borderId="7" xfId="18" applyNumberFormat="1"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7" fillId="0" borderId="7" xfId="18" applyFont="1" applyBorder="1" applyAlignment="1" applyProtection="1">
      <alignment horizontal="left" vertical="top" wrapText="1"/>
    </xf>
    <xf numFmtId="14" fontId="6" fillId="22" borderId="7" xfId="18" applyNumberFormat="1" applyFont="1" applyFill="1" applyBorder="1" applyAlignment="1" applyProtection="1">
      <alignment horizontal="left" vertical="top"/>
      <protection locked="0"/>
    </xf>
    <xf numFmtId="0" fontId="4" fillId="13" borderId="30" xfId="18" applyFont="1" applyFill="1" applyBorder="1" applyAlignment="1" applyProtection="1">
      <alignment horizontal="left" vertical="top" wrapText="1"/>
    </xf>
    <xf numFmtId="0" fontId="7" fillId="22" borderId="21" xfId="18" applyFont="1" applyFill="1" applyBorder="1" applyAlignment="1" applyProtection="1">
      <alignment vertical="top" wrapText="1"/>
      <protection locked="0"/>
    </xf>
    <xf numFmtId="0" fontId="7" fillId="22" borderId="31" xfId="18" applyFont="1" applyFill="1" applyBorder="1" applyAlignment="1" applyProtection="1">
      <alignment vertical="top" wrapText="1"/>
      <protection locked="0"/>
    </xf>
    <xf numFmtId="0" fontId="7" fillId="22" borderId="22" xfId="18" applyFont="1" applyFill="1" applyBorder="1" applyAlignment="1" applyProtection="1">
      <alignment vertical="top" wrapText="1"/>
      <protection locked="0"/>
    </xf>
    <xf numFmtId="0" fontId="3" fillId="21" borderId="0" xfId="18" applyFont="1" applyFill="1" applyBorder="1" applyAlignment="1" applyProtection="1">
      <alignment vertical="top"/>
    </xf>
    <xf numFmtId="0" fontId="6" fillId="22" borderId="7" xfId="18" applyNumberFormat="1" applyFont="1" applyFill="1" applyBorder="1" applyAlignment="1" applyProtection="1">
      <alignment horizontal="center" vertical="top"/>
      <protection locked="0"/>
    </xf>
    <xf numFmtId="0" fontId="6" fillId="22" borderId="32" xfId="18" applyNumberFormat="1" applyFont="1" applyFill="1" applyBorder="1" applyAlignment="1" applyProtection="1">
      <alignment horizontal="center" vertical="top"/>
      <protection locked="0"/>
    </xf>
    <xf numFmtId="0" fontId="6" fillId="22" borderId="8" xfId="18" applyNumberFormat="1" applyFont="1" applyFill="1" applyBorder="1" applyAlignment="1" applyProtection="1">
      <alignment horizontal="center" vertical="top"/>
      <protection locked="0"/>
    </xf>
    <xf numFmtId="0" fontId="8" fillId="0" borderId="0" xfId="14" applyFill="1" applyAlignment="1" applyProtection="1">
      <alignment horizontal="left" vertical="top"/>
    </xf>
    <xf numFmtId="0" fontId="4" fillId="13" borderId="29" xfId="18" applyFont="1" applyFill="1" applyBorder="1" applyAlignment="1" applyProtection="1">
      <alignment vertical="top" wrapText="1"/>
    </xf>
    <xf numFmtId="0" fontId="4" fillId="13" borderId="29" xfId="0" applyFont="1" applyFill="1" applyBorder="1" applyAlignment="1" applyProtection="1">
      <alignment vertical="top" wrapText="1"/>
    </xf>
    <xf numFmtId="0" fontId="2" fillId="28" borderId="7" xfId="18" quotePrefix="1" applyFont="1" applyFill="1" applyBorder="1" applyAlignment="1" applyProtection="1">
      <alignment vertical="top" wrapText="1"/>
      <protection locked="0"/>
    </xf>
    <xf numFmtId="0" fontId="2" fillId="28" borderId="8" xfId="18" quotePrefix="1" applyFont="1" applyFill="1" applyBorder="1" applyAlignment="1" applyProtection="1">
      <alignment vertical="top" wrapText="1"/>
      <protection locked="0"/>
    </xf>
    <xf numFmtId="0" fontId="2" fillId="28" borderId="7" xfId="18" applyFont="1" applyFill="1" applyBorder="1" applyAlignment="1" applyProtection="1">
      <alignment vertical="top" wrapText="1"/>
      <protection locked="0"/>
    </xf>
    <xf numFmtId="0" fontId="2" fillId="28" borderId="8" xfId="18" applyFont="1" applyFill="1" applyBorder="1" applyAlignment="1" applyProtection="1">
      <alignment vertical="top" wrapText="1"/>
      <protection locked="0"/>
    </xf>
    <xf numFmtId="0" fontId="4" fillId="13" borderId="7" xfId="18" applyFont="1" applyFill="1" applyBorder="1" applyAlignment="1" applyProtection="1">
      <alignment vertical="top" wrapText="1"/>
    </xf>
    <xf numFmtId="0" fontId="4" fillId="13" borderId="8" xfId="18" applyFont="1" applyFill="1" applyBorder="1" applyAlignment="1" applyProtection="1">
      <alignment vertical="top" wrapText="1"/>
    </xf>
    <xf numFmtId="22" fontId="2" fillId="28" borderId="7" xfId="18" quotePrefix="1" applyNumberFormat="1" applyFont="1" applyFill="1" applyBorder="1" applyAlignment="1" applyProtection="1">
      <alignment vertical="top" wrapText="1"/>
      <protection locked="0"/>
    </xf>
    <xf numFmtId="0" fontId="2" fillId="27" borderId="7" xfId="18" quotePrefix="1" applyFont="1" applyFill="1" applyBorder="1" applyAlignment="1" applyProtection="1">
      <alignment vertical="top" wrapText="1"/>
    </xf>
    <xf numFmtId="0" fontId="2" fillId="27" borderId="8" xfId="18" quotePrefix="1" applyFont="1" applyFill="1" applyBorder="1" applyAlignment="1" applyProtection="1">
      <alignment vertical="top" wrapText="1"/>
    </xf>
    <xf numFmtId="0" fontId="2" fillId="27" borderId="7" xfId="18" applyFont="1" applyFill="1" applyBorder="1" applyAlignment="1" applyProtection="1">
      <alignment vertical="top" wrapText="1"/>
    </xf>
    <xf numFmtId="0" fontId="2" fillId="27" borderId="8" xfId="18" applyFont="1" applyFill="1" applyBorder="1" applyAlignment="1" applyProtection="1">
      <alignment vertical="top" wrapText="1"/>
    </xf>
    <xf numFmtId="2" fontId="7" fillId="27" borderId="7" xfId="18" applyNumberFormat="1" applyFont="1" applyFill="1" applyBorder="1" applyAlignment="1" applyProtection="1">
      <alignment horizontal="left" vertical="top" wrapText="1"/>
    </xf>
    <xf numFmtId="0" fontId="0" fillId="27" borderId="8" xfId="0" applyFill="1" applyBorder="1" applyAlignment="1" applyProtection="1">
      <alignment horizontal="left" vertical="top" wrapText="1"/>
    </xf>
    <xf numFmtId="2" fontId="6" fillId="22" borderId="7" xfId="18" applyNumberFormat="1" applyFont="1" applyFill="1" applyBorder="1" applyAlignment="1" applyProtection="1">
      <alignment horizontal="left" vertical="top" wrapText="1"/>
      <protection locked="0"/>
    </xf>
    <xf numFmtId="2" fontId="6" fillId="27" borderId="7" xfId="18" applyNumberFormat="1" applyFont="1" applyFill="1" applyBorder="1" applyAlignment="1" applyProtection="1">
      <alignment horizontal="left" vertical="top" wrapText="1"/>
    </xf>
    <xf numFmtId="0" fontId="6" fillId="27" borderId="29" xfId="18" applyFont="1" applyFill="1" applyBorder="1" applyAlignment="1" applyProtection="1">
      <alignment horizontal="left" vertical="top" wrapText="1"/>
    </xf>
    <xf numFmtId="0" fontId="0" fillId="27" borderId="29" xfId="0" applyFill="1" applyBorder="1" applyAlignment="1" applyProtection="1">
      <alignment horizontal="left" vertical="top" wrapText="1"/>
    </xf>
    <xf numFmtId="0" fontId="47" fillId="13" borderId="27" xfId="18" applyFont="1" applyFill="1" applyBorder="1" applyAlignment="1" applyProtection="1">
      <alignment horizontal="left" vertical="top" wrapText="1"/>
    </xf>
    <xf numFmtId="0" fontId="47" fillId="13" borderId="30" xfId="18" applyFont="1" applyFill="1" applyBorder="1" applyAlignment="1" applyProtection="1">
      <alignment horizontal="left" vertical="top" wrapText="1"/>
    </xf>
    <xf numFmtId="0" fontId="47" fillId="13" borderId="28" xfId="18" applyFont="1" applyFill="1" applyBorder="1" applyAlignment="1" applyProtection="1">
      <alignment horizontal="left" vertical="top" wrapText="1"/>
    </xf>
    <xf numFmtId="0" fontId="4" fillId="13" borderId="32" xfId="0" applyFont="1" applyFill="1" applyBorder="1" applyAlignment="1" applyProtection="1">
      <alignment vertical="top" wrapText="1"/>
    </xf>
    <xf numFmtId="49" fontId="6" fillId="28" borderId="7" xfId="18" quotePrefix="1" applyNumberFormat="1" applyFont="1" applyFill="1" applyBorder="1" applyAlignment="1" applyProtection="1">
      <alignment horizontal="left" vertical="top"/>
      <protection locked="0"/>
    </xf>
    <xf numFmtId="49" fontId="6" fillId="28" borderId="8" xfId="18" quotePrefix="1" applyNumberFormat="1" applyFont="1" applyFill="1" applyBorder="1" applyAlignment="1" applyProtection="1">
      <alignment horizontal="left" vertical="top"/>
      <protection locked="0"/>
    </xf>
    <xf numFmtId="0" fontId="56" fillId="0" borderId="47" xfId="18" applyNumberFormat="1" applyFont="1" applyFill="1" applyBorder="1" applyAlignment="1" applyProtection="1">
      <alignment horizontal="center" vertical="center" wrapText="1"/>
    </xf>
    <xf numFmtId="0" fontId="33" fillId="0" borderId="65" xfId="0" applyFont="1" applyBorder="1" applyAlignment="1">
      <alignment vertical="center" wrapText="1"/>
    </xf>
    <xf numFmtId="0" fontId="7" fillId="0" borderId="21" xfId="18" applyNumberFormat="1" applyFont="1" applyFill="1" applyBorder="1" applyAlignment="1" applyProtection="1">
      <alignment horizontal="center" vertical="center"/>
    </xf>
    <xf numFmtId="0" fontId="7" fillId="0" borderId="27" xfId="18" applyNumberFormat="1" applyFont="1" applyFill="1" applyBorder="1" applyAlignment="1" applyProtection="1">
      <alignment horizontal="center" vertical="center"/>
    </xf>
    <xf numFmtId="0" fontId="4" fillId="0" borderId="0" xfId="18" applyNumberFormat="1" applyFont="1" applyAlignment="1" applyProtection="1">
      <alignment horizontal="left" vertical="top" wrapText="1"/>
    </xf>
    <xf numFmtId="0" fontId="7" fillId="0" borderId="73" xfId="18" applyNumberFormat="1" applyFont="1" applyFill="1" applyBorder="1" applyAlignment="1" applyProtection="1">
      <alignment horizontal="center" vertical="center"/>
    </xf>
    <xf numFmtId="0" fontId="7" fillId="0" borderId="74" xfId="18" applyNumberFormat="1" applyFont="1" applyFill="1" applyBorder="1" applyAlignment="1" applyProtection="1">
      <alignment horizontal="center" vertical="center"/>
    </xf>
    <xf numFmtId="0" fontId="56" fillId="0" borderId="65" xfId="18" applyNumberFormat="1" applyFont="1" applyFill="1" applyBorder="1" applyAlignment="1" applyProtection="1">
      <alignment horizontal="center" vertical="center" wrapText="1"/>
    </xf>
    <xf numFmtId="0" fontId="46" fillId="0" borderId="0" xfId="18" applyNumberFormat="1" applyFont="1" applyAlignment="1" applyProtection="1">
      <alignment horizontal="left" vertical="top" wrapText="1"/>
    </xf>
    <xf numFmtId="0" fontId="7" fillId="0" borderId="7" xfId="18" applyNumberFormat="1" applyFont="1" applyBorder="1" applyAlignment="1" applyProtection="1">
      <alignment vertical="top" wrapText="1"/>
    </xf>
    <xf numFmtId="0" fontId="0" fillId="0" borderId="8" xfId="0" applyBorder="1" applyAlignment="1" applyProtection="1">
      <alignment vertical="top" wrapText="1"/>
    </xf>
    <xf numFmtId="0" fontId="7"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xf>
    <xf numFmtId="0" fontId="56" fillId="0" borderId="29" xfId="18" applyNumberFormat="1" applyFont="1" applyBorder="1" applyAlignment="1" applyProtection="1">
      <alignment horizontal="left" vertical="top" wrapText="1" indent="1"/>
    </xf>
    <xf numFmtId="0" fontId="6" fillId="0" borderId="29" xfId="18" applyFont="1" applyBorder="1" applyAlignment="1" applyProtection="1">
      <alignment horizontal="left" vertical="top" wrapText="1" indent="1"/>
    </xf>
    <xf numFmtId="0" fontId="43" fillId="0" borderId="29" xfId="18" applyNumberFormat="1" applyFont="1" applyBorder="1" applyAlignment="1" applyProtection="1">
      <alignment horizontal="left" vertical="top" wrapText="1" indent="2"/>
    </xf>
    <xf numFmtId="0" fontId="6" fillId="0" borderId="29" xfId="18" applyFont="1" applyBorder="1" applyAlignment="1" applyProtection="1">
      <alignment horizontal="left" vertical="top" wrapText="1" indent="2"/>
    </xf>
    <xf numFmtId="0" fontId="7" fillId="0" borderId="29" xfId="18" applyNumberFormat="1" applyFont="1" applyBorder="1" applyAlignment="1" applyProtection="1">
      <alignment vertical="top" wrapText="1"/>
    </xf>
    <xf numFmtId="0" fontId="7" fillId="0" borderId="7" xfId="18" applyNumberFormat="1" applyFont="1" applyBorder="1" applyAlignment="1" applyProtection="1">
      <alignment horizontal="center" vertical="top"/>
    </xf>
    <xf numFmtId="0" fontId="7" fillId="0" borderId="32" xfId="18" applyNumberFormat="1" applyFont="1" applyBorder="1" applyAlignment="1" applyProtection="1">
      <alignment horizontal="center" vertical="top"/>
    </xf>
    <xf numFmtId="0" fontId="7" fillId="0" borderId="8" xfId="18" applyNumberFormat="1" applyFont="1" applyBorder="1" applyAlignment="1" applyProtection="1">
      <alignment horizontal="center" vertical="top"/>
    </xf>
    <xf numFmtId="0" fontId="4" fillId="0" borderId="0" xfId="18" applyNumberFormat="1" applyFont="1" applyAlignment="1" applyProtection="1">
      <alignment vertical="top" wrapText="1"/>
    </xf>
    <xf numFmtId="0" fontId="2" fillId="0" borderId="8" xfId="18" applyBorder="1" applyAlignment="1" applyProtection="1">
      <alignment vertical="top" wrapText="1"/>
    </xf>
    <xf numFmtId="0" fontId="4" fillId="0" borderId="0" xfId="18" applyNumberFormat="1" applyFont="1" applyFill="1" applyAlignment="1" applyProtection="1">
      <alignment vertical="top" wrapText="1"/>
    </xf>
    <xf numFmtId="0" fontId="2" fillId="0" borderId="0" xfId="18" applyFont="1" applyAlignment="1" applyProtection="1">
      <alignment horizontal="left" vertical="top" wrapText="1"/>
    </xf>
    <xf numFmtId="0" fontId="0" fillId="0" borderId="27" xfId="0" applyBorder="1" applyAlignment="1">
      <alignment vertical="center"/>
    </xf>
    <xf numFmtId="0" fontId="3" fillId="21" borderId="32" xfId="18" applyFont="1" applyFill="1" applyBorder="1" applyAlignment="1" applyProtection="1">
      <alignment horizontal="left" vertical="top" wrapText="1"/>
    </xf>
    <xf numFmtId="0" fontId="7" fillId="0" borderId="7" xfId="18" applyFont="1" applyFill="1" applyBorder="1" applyAlignment="1" applyProtection="1">
      <alignment horizontal="center" vertical="top" wrapText="1"/>
    </xf>
    <xf numFmtId="0" fontId="7" fillId="0" borderId="8" xfId="18" applyFont="1" applyFill="1" applyBorder="1" applyAlignment="1" applyProtection="1">
      <alignment horizontal="center" vertical="top" wrapText="1"/>
    </xf>
    <xf numFmtId="0" fontId="7" fillId="0" borderId="20" xfId="18" applyFont="1" applyFill="1" applyBorder="1" applyAlignment="1" applyProtection="1">
      <alignment horizontal="center" vertical="top" wrapText="1"/>
    </xf>
    <xf numFmtId="0" fontId="2" fillId="0" borderId="26" xfId="18" applyBorder="1" applyAlignment="1" applyProtection="1">
      <alignment vertical="top"/>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 fillId="0" borderId="0" xfId="18" applyBorder="1" applyAlignment="1" applyProtection="1">
      <alignment horizontal="left" vertical="top" wrapText="1"/>
    </xf>
    <xf numFmtId="0" fontId="0" fillId="0" borderId="0" xfId="0" applyBorder="1" applyAlignment="1">
      <alignment horizontal="left" vertical="top" wrapText="1"/>
    </xf>
    <xf numFmtId="0" fontId="11" fillId="13" borderId="30" xfId="18" applyFont="1" applyFill="1" applyBorder="1" applyAlignment="1" applyProtection="1">
      <alignment horizontal="left" vertical="top" wrapText="1"/>
    </xf>
    <xf numFmtId="0" fontId="2" fillId="0" borderId="30" xfId="18" applyBorder="1" applyAlignment="1" applyProtection="1">
      <alignment horizontal="left" vertical="top" wrapText="1"/>
    </xf>
    <xf numFmtId="0" fontId="0" fillId="0" borderId="30" xfId="0" applyBorder="1" applyAlignment="1">
      <alignment horizontal="left" vertical="top" wrapText="1"/>
    </xf>
    <xf numFmtId="0" fontId="7" fillId="0" borderId="32" xfId="18" applyFont="1" applyFill="1" applyBorder="1" applyAlignment="1" applyProtection="1">
      <alignment horizontal="center" vertical="top" wrapText="1"/>
    </xf>
    <xf numFmtId="0" fontId="7" fillId="32" borderId="20" xfId="18" applyFont="1" applyFill="1" applyBorder="1" applyAlignment="1" applyProtection="1">
      <alignment horizontal="center" vertical="top" wrapText="1"/>
    </xf>
    <xf numFmtId="0" fontId="2" fillId="32" borderId="26" xfId="18" applyFill="1" applyBorder="1" applyAlignment="1" applyProtection="1">
      <alignment vertical="top"/>
    </xf>
    <xf numFmtId="0" fontId="8" fillId="0" borderId="0" xfId="14" applyFont="1" applyFill="1" applyAlignment="1" applyProtection="1">
      <alignment horizontal="left"/>
    </xf>
    <xf numFmtId="0" fontId="7" fillId="0" borderId="29" xfId="18" applyFont="1" applyBorder="1" applyAlignment="1" applyProtection="1">
      <alignment horizontal="center" vertical="top" wrapText="1"/>
    </xf>
    <xf numFmtId="0" fontId="2" fillId="0" borderId="29" xfId="18" applyBorder="1" applyAlignment="1" applyProtection="1">
      <alignment horizontal="center" vertical="top" wrapText="1"/>
    </xf>
    <xf numFmtId="0" fontId="4" fillId="0" borderId="0" xfId="18" applyFont="1" applyBorder="1" applyAlignment="1" applyProtection="1">
      <alignment vertical="top" wrapText="1"/>
    </xf>
    <xf numFmtId="0" fontId="11" fillId="13" borderId="0" xfId="18" applyFont="1" applyFill="1" applyBorder="1" applyAlignment="1" applyProtection="1">
      <alignment vertical="top" wrapText="1"/>
    </xf>
    <xf numFmtId="0" fontId="2" fillId="0" borderId="0" xfId="18" applyBorder="1" applyAlignment="1" applyProtection="1">
      <alignment vertical="top" wrapText="1"/>
    </xf>
    <xf numFmtId="0" fontId="2" fillId="28" borderId="29" xfId="0" applyFont="1" applyFill="1" applyBorder="1" applyAlignment="1" applyProtection="1">
      <alignment horizontal="center" vertical="top"/>
      <protection locked="0"/>
    </xf>
    <xf numFmtId="0" fontId="7" fillId="0" borderId="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33" fillId="27" borderId="0" xfId="0" applyFont="1" applyFill="1" applyBorder="1" applyAlignment="1" applyProtection="1">
      <alignment horizontal="left" vertical="top"/>
    </xf>
    <xf numFmtId="0" fontId="2" fillId="27" borderId="7" xfId="0" applyFont="1" applyFill="1" applyBorder="1" applyAlignment="1" applyProtection="1">
      <alignment horizontal="left" vertical="top"/>
    </xf>
    <xf numFmtId="0" fontId="2" fillId="27" borderId="32" xfId="0" applyFont="1" applyFill="1" applyBorder="1" applyAlignment="1" applyProtection="1">
      <alignment horizontal="left" vertical="top"/>
    </xf>
    <xf numFmtId="164" fontId="2" fillId="25" borderId="7" xfId="0" applyNumberFormat="1" applyFont="1" applyFill="1" applyBorder="1" applyAlignment="1" applyProtection="1">
      <alignment horizontal="right" vertical="top"/>
    </xf>
    <xf numFmtId="164" fontId="2" fillId="25" borderId="8" xfId="0" applyNumberFormat="1" applyFont="1" applyFill="1" applyBorder="1" applyAlignment="1" applyProtection="1">
      <alignment horizontal="right" vertical="top"/>
    </xf>
    <xf numFmtId="0" fontId="2" fillId="27" borderId="8" xfId="0" applyFont="1" applyFill="1" applyBorder="1" applyAlignment="1" applyProtection="1">
      <alignment horizontal="left" vertical="top"/>
    </xf>
    <xf numFmtId="165" fontId="2" fillId="25" borderId="7" xfId="0" applyNumberFormat="1" applyFont="1" applyFill="1" applyBorder="1" applyAlignment="1" applyProtection="1">
      <alignment horizontal="right" vertical="top"/>
    </xf>
    <xf numFmtId="165" fontId="2" fillId="25" borderId="32" xfId="0" applyNumberFormat="1" applyFont="1" applyFill="1" applyBorder="1" applyAlignment="1" applyProtection="1">
      <alignment horizontal="right" vertical="top"/>
    </xf>
    <xf numFmtId="165" fontId="2" fillId="25" borderId="8" xfId="0" applyNumberFormat="1" applyFont="1" applyFill="1" applyBorder="1" applyAlignment="1" applyProtection="1">
      <alignment horizontal="right" vertical="top"/>
    </xf>
    <xf numFmtId="0" fontId="48" fillId="13" borderId="0" xfId="0" applyFont="1" applyFill="1" applyAlignment="1" applyProtection="1">
      <alignment horizontal="left" vertical="top" wrapText="1"/>
    </xf>
    <xf numFmtId="0" fontId="35" fillId="28" borderId="13" xfId="0" applyFont="1" applyFill="1" applyBorder="1" applyAlignment="1" applyProtection="1">
      <alignment horizontal="center" vertical="center"/>
      <protection locked="0"/>
    </xf>
    <xf numFmtId="0" fontId="35" fillId="28" borderId="15" xfId="0" applyFont="1" applyFill="1" applyBorder="1" applyAlignment="1" applyProtection="1">
      <alignment horizontal="center" vertical="center"/>
      <protection locked="0"/>
    </xf>
    <xf numFmtId="0" fontId="95" fillId="27" borderId="0" xfId="0" applyFont="1" applyFill="1" applyAlignment="1" applyProtection="1">
      <alignment horizontal="left" vertical="top" wrapText="1"/>
    </xf>
    <xf numFmtId="0" fontId="93" fillId="13" borderId="0" xfId="0" applyFont="1" applyFill="1" applyAlignment="1" applyProtection="1">
      <alignment horizontal="left" vertical="top" wrapText="1"/>
    </xf>
    <xf numFmtId="0" fontId="93" fillId="13" borderId="0" xfId="0" applyFont="1" applyFill="1" applyAlignment="1">
      <alignment horizontal="left" vertical="top" wrapText="1"/>
    </xf>
    <xf numFmtId="0" fontId="94" fillId="13" borderId="31" xfId="0" applyFont="1" applyFill="1" applyBorder="1" applyAlignment="1" applyProtection="1">
      <alignment vertical="top" wrapText="1"/>
    </xf>
    <xf numFmtId="0" fontId="94" fillId="13" borderId="31" xfId="0" applyFont="1" applyFill="1" applyBorder="1" applyAlignment="1">
      <alignment vertical="top" wrapText="1"/>
    </xf>
    <xf numFmtId="0" fontId="2" fillId="28" borderId="7" xfId="0" applyFont="1" applyFill="1" applyBorder="1" applyAlignment="1" applyProtection="1">
      <alignment horizontal="center" vertical="top"/>
      <protection locked="0"/>
    </xf>
    <xf numFmtId="0" fontId="2" fillId="28" borderId="8" xfId="0" applyFont="1" applyFill="1" applyBorder="1" applyAlignment="1" applyProtection="1">
      <alignment horizontal="center" vertical="top"/>
      <protection locked="0"/>
    </xf>
    <xf numFmtId="0" fontId="2" fillId="28" borderId="32" xfId="0" applyFont="1" applyFill="1" applyBorder="1" applyAlignment="1" applyProtection="1">
      <alignment horizontal="center" vertical="top"/>
      <protection locked="0"/>
    </xf>
    <xf numFmtId="0" fontId="2" fillId="28" borderId="35" xfId="0" applyFont="1" applyFill="1" applyBorder="1" applyAlignment="1" applyProtection="1">
      <alignment horizontal="center" vertical="top"/>
      <protection locked="0"/>
    </xf>
    <xf numFmtId="0" fontId="2" fillId="27" borderId="21" xfId="0" applyFont="1" applyFill="1" applyBorder="1" applyAlignment="1" applyProtection="1">
      <alignment horizontal="center" vertical="top" wrapText="1"/>
    </xf>
    <xf numFmtId="0" fontId="2" fillId="27" borderId="31" xfId="0" applyFont="1" applyFill="1" applyBorder="1" applyAlignment="1" applyProtection="1">
      <alignment horizontal="center" vertical="top" wrapText="1"/>
    </xf>
    <xf numFmtId="0" fontId="2" fillId="27" borderId="22" xfId="0" applyFont="1" applyFill="1" applyBorder="1" applyAlignment="1" applyProtection="1">
      <alignment horizontal="center" vertical="top" wrapText="1"/>
    </xf>
    <xf numFmtId="0" fontId="2" fillId="27" borderId="24" xfId="0" applyFont="1" applyFill="1" applyBorder="1" applyAlignment="1" applyProtection="1">
      <alignment horizontal="center" vertical="top" wrapText="1"/>
    </xf>
    <xf numFmtId="0" fontId="2" fillId="27" borderId="0" xfId="0" applyFont="1" applyFill="1" applyBorder="1" applyAlignment="1" applyProtection="1">
      <alignment horizontal="center" vertical="top" wrapText="1"/>
    </xf>
    <xf numFmtId="0" fontId="2" fillId="27" borderId="25" xfId="0" applyFont="1" applyFill="1" applyBorder="1" applyAlignment="1" applyProtection="1">
      <alignment horizontal="center" vertical="top" wrapText="1"/>
    </xf>
    <xf numFmtId="0" fontId="2" fillId="27" borderId="27" xfId="0" applyFont="1" applyFill="1" applyBorder="1" applyAlignment="1" applyProtection="1">
      <alignment horizontal="center" vertical="top" wrapText="1"/>
    </xf>
    <xf numFmtId="0" fontId="2" fillId="27" borderId="30" xfId="0" applyFont="1" applyFill="1" applyBorder="1" applyAlignment="1" applyProtection="1">
      <alignment horizontal="center" vertical="top" wrapText="1"/>
    </xf>
    <xf numFmtId="0" fontId="2" fillId="27" borderId="28" xfId="0" applyFont="1" applyFill="1" applyBorder="1" applyAlignment="1" applyProtection="1">
      <alignment horizontal="center" vertical="top" wrapText="1"/>
    </xf>
    <xf numFmtId="0" fontId="2" fillId="27" borderId="45" xfId="0" applyFont="1" applyFill="1" applyBorder="1" applyAlignment="1" applyProtection="1">
      <alignment horizontal="center" vertical="top" wrapText="1"/>
    </xf>
    <xf numFmtId="0" fontId="2" fillId="27" borderId="68" xfId="0" applyFont="1" applyFill="1" applyBorder="1" applyAlignment="1" applyProtection="1">
      <alignment horizontal="center" vertical="top" wrapText="1"/>
    </xf>
    <xf numFmtId="0" fontId="2" fillId="27" borderId="49" xfId="0" applyFont="1" applyFill="1" applyBorder="1" applyAlignment="1" applyProtection="1">
      <alignment horizontal="center" vertical="top" wrapText="1"/>
    </xf>
    <xf numFmtId="0" fontId="2" fillId="27" borderId="59" xfId="0" applyFont="1" applyFill="1" applyBorder="1" applyAlignment="1" applyProtection="1">
      <alignment horizontal="center" vertical="top" wrapText="1"/>
    </xf>
    <xf numFmtId="0" fontId="2" fillId="27" borderId="20" xfId="0" applyFont="1" applyFill="1" applyBorder="1" applyAlignment="1" applyProtection="1">
      <alignment horizontal="center" vertical="top" wrapText="1"/>
    </xf>
    <xf numFmtId="0" fontId="2" fillId="27" borderId="26" xfId="0" applyFont="1" applyFill="1" applyBorder="1" applyAlignment="1" applyProtection="1">
      <alignment horizontal="center" vertical="top" wrapText="1"/>
    </xf>
    <xf numFmtId="0" fontId="2" fillId="27" borderId="53" xfId="0" applyFont="1" applyFill="1" applyBorder="1" applyAlignment="1" applyProtection="1">
      <alignment horizontal="center" vertical="top" wrapText="1"/>
    </xf>
    <xf numFmtId="0" fontId="2" fillId="27" borderId="54" xfId="0" applyFont="1" applyFill="1" applyBorder="1" applyAlignment="1" applyProtection="1">
      <alignment horizontal="center" vertical="top" wrapText="1"/>
    </xf>
    <xf numFmtId="0" fontId="48" fillId="13" borderId="0" xfId="0" applyFont="1" applyFill="1" applyBorder="1" applyAlignment="1" applyProtection="1">
      <alignment horizontal="left" vertical="top" wrapText="1"/>
    </xf>
    <xf numFmtId="0" fontId="49" fillId="0" borderId="0" xfId="0" applyFont="1" applyBorder="1" applyAlignment="1">
      <alignment horizontal="left" vertical="top" wrapText="1"/>
    </xf>
    <xf numFmtId="0" fontId="49" fillId="0" borderId="0" xfId="0" applyFont="1" applyAlignment="1">
      <alignment horizontal="left" vertical="top" wrapText="1"/>
    </xf>
    <xf numFmtId="0" fontId="8" fillId="13" borderId="0" xfId="14" applyFill="1" applyBorder="1" applyAlignment="1" applyProtection="1">
      <alignment horizontal="left" vertical="top" wrapText="1"/>
    </xf>
    <xf numFmtId="0" fontId="2" fillId="28" borderId="21" xfId="0" applyFont="1" applyFill="1" applyBorder="1" applyAlignment="1" applyProtection="1">
      <alignment horizontal="center" vertical="top"/>
      <protection locked="0"/>
    </xf>
    <xf numFmtId="0" fontId="2" fillId="28" borderId="22" xfId="0" applyFont="1" applyFill="1" applyBorder="1" applyAlignment="1" applyProtection="1">
      <alignment horizontal="center" vertical="top"/>
      <protection locked="0"/>
    </xf>
    <xf numFmtId="166" fontId="2" fillId="27" borderId="7" xfId="0" applyNumberFormat="1" applyFont="1" applyFill="1" applyBorder="1" applyAlignment="1" applyProtection="1">
      <alignment horizontal="left" vertical="top"/>
    </xf>
    <xf numFmtId="166" fontId="2" fillId="27" borderId="32" xfId="0" applyNumberFormat="1" applyFont="1" applyFill="1" applyBorder="1" applyAlignment="1" applyProtection="1">
      <alignment horizontal="left" vertical="top"/>
    </xf>
    <xf numFmtId="166" fontId="2" fillId="25" borderId="40" xfId="0" applyNumberFormat="1" applyFont="1" applyFill="1" applyBorder="1" applyAlignment="1" applyProtection="1">
      <alignment horizontal="center" vertical="top"/>
    </xf>
    <xf numFmtId="166" fontId="2" fillId="25" borderId="58" xfId="0" applyNumberFormat="1" applyFont="1" applyFill="1" applyBorder="1" applyAlignment="1" applyProtection="1">
      <alignment horizontal="center" vertical="top"/>
    </xf>
    <xf numFmtId="0" fontId="2" fillId="27" borderId="61" xfId="0" applyFont="1" applyFill="1" applyBorder="1" applyAlignment="1" applyProtection="1">
      <alignment horizontal="center" vertical="top" wrapText="1"/>
    </xf>
    <xf numFmtId="0" fontId="2" fillId="27" borderId="63" xfId="0" applyFont="1" applyFill="1" applyBorder="1" applyAlignment="1" applyProtection="1">
      <alignment horizontal="center" vertical="top" wrapText="1"/>
    </xf>
    <xf numFmtId="0" fontId="2" fillId="27" borderId="64" xfId="0" applyFont="1" applyFill="1" applyBorder="1" applyAlignment="1" applyProtection="1">
      <alignment horizontal="center" vertical="top" wrapText="1"/>
    </xf>
    <xf numFmtId="0" fontId="2" fillId="27" borderId="62" xfId="0" applyFont="1" applyFill="1" applyBorder="1" applyAlignment="1" applyProtection="1">
      <alignment horizontal="center" vertical="top" wrapText="1"/>
    </xf>
    <xf numFmtId="0" fontId="2" fillId="27" borderId="29" xfId="0" applyFont="1" applyFill="1" applyBorder="1" applyAlignment="1" applyProtection="1">
      <alignment horizontal="center" vertical="top"/>
    </xf>
  </cellXfs>
  <cellStyles count="22">
    <cellStyle name="Accent1" xfId="1"/>
    <cellStyle name="Accent2" xfId="2"/>
    <cellStyle name="Accent3" xfId="3"/>
    <cellStyle name="Accent4" xfId="4"/>
    <cellStyle name="Accent5" xfId="5"/>
    <cellStyle name="Accent6" xfId="6"/>
    <cellStyle name="Bad" xfId="7"/>
    <cellStyle name="Check Cell" xfId="8"/>
    <cellStyle name="Good" xfId="9"/>
    <cellStyle name="Heading 1" xfId="10"/>
    <cellStyle name="Heading 2" xfId="11"/>
    <cellStyle name="Heading 3" xfId="12"/>
    <cellStyle name="Heading 4" xfId="13"/>
    <cellStyle name="Hyperlink" xfId="14" builtinId="8"/>
    <cellStyle name="Linked Cell" xfId="15"/>
    <cellStyle name="Neutral" xfId="16"/>
    <cellStyle name="Normal" xfId="0" builtinId="0"/>
    <cellStyle name="Normal 2" xfId="21"/>
    <cellStyle name="Note" xfId="17"/>
    <cellStyle name="Standard 2" xfId="18"/>
    <cellStyle name="Standard_Outline NIMs template 10-09-30" xfId="19"/>
    <cellStyle name="Title" xfId="20"/>
  </cellStyles>
  <dxfs count="221">
    <dxf>
      <fill>
        <patternFill patternType="lightUp"/>
      </fill>
    </dxf>
    <dxf>
      <font>
        <b/>
        <i val="0"/>
        <condense val="0"/>
        <extend val="0"/>
        <color indexed="1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condense val="0"/>
        <extend val="0"/>
      </font>
    </dxf>
    <dxf>
      <fill>
        <patternFill patternType="lightDown"/>
      </fill>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condense val="0"/>
        <extend val="0"/>
      </font>
    </dxf>
    <dxf>
      <fill>
        <patternFill patternType="lightDown"/>
      </fill>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b val="0"/>
        <i val="0"/>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b val="0"/>
        <i val="0"/>
        <strike/>
        <condense val="0"/>
        <extend val="0"/>
      </font>
    </dxf>
    <dxf>
      <font>
        <strike/>
        <condense val="0"/>
        <extend val="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ont>
        <strike/>
        <condense val="0"/>
        <extend val="0"/>
      </font>
    </dxf>
    <dxf>
      <fill>
        <patternFill patternType="lightUp"/>
      </fill>
    </dxf>
    <dxf>
      <fill>
        <patternFill patternType="lightDown"/>
      </fill>
    </dxf>
    <dxf>
      <font>
        <strike/>
        <condense val="0"/>
        <extend val="0"/>
      </font>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ont>
        <strike/>
        <condense val="0"/>
        <extend val="0"/>
      </font>
    </dxf>
    <dxf>
      <font>
        <strike/>
        <condense val="0"/>
        <extend val="0"/>
      </font>
    </dxf>
    <dxf>
      <font>
        <strike/>
        <condense val="0"/>
        <extend val="0"/>
      </font>
    </dxf>
    <dxf>
      <font>
        <strike/>
        <condense val="0"/>
        <extend val="0"/>
      </font>
    </dxf>
    <dxf>
      <fill>
        <patternFill patternType="lightUp">
          <bgColor indexed="9"/>
        </patternFill>
      </fill>
    </dxf>
    <dxf>
      <fill>
        <patternFill patternType="lightUp">
          <bgColor indexed="9"/>
        </patternFill>
      </fill>
    </dxf>
    <dxf>
      <font>
        <b val="0"/>
        <i val="0"/>
        <strike/>
        <condense val="0"/>
        <extend val="0"/>
      </font>
    </dxf>
    <dxf>
      <fill>
        <patternFill patternType="lightUp">
          <bgColor indexed="9"/>
        </patternFill>
      </fill>
    </dxf>
    <dxf>
      <font>
        <strike/>
        <condense val="0"/>
        <extend val="0"/>
      </font>
    </dxf>
    <dxf>
      <fill>
        <patternFill patternType="lightUp"/>
      </fill>
    </dxf>
    <dxf>
      <fill>
        <patternFill patternType="lightUp"/>
      </fill>
    </dxf>
    <dxf>
      <fill>
        <patternFill patternType="lightUp"/>
      </fill>
    </dxf>
    <dxf>
      <fill>
        <patternFill patternType="lightTrellis">
          <bgColor indexed="9"/>
        </patternFill>
      </fill>
    </dxf>
    <dxf>
      <font>
        <strike/>
        <condense val="0"/>
        <extend val="0"/>
      </font>
    </dxf>
    <dxf>
      <font>
        <strike/>
        <condense val="0"/>
        <extend val="0"/>
      </font>
    </dxf>
  </dxfs>
  <tableStyles count="0" defaultTableStyle="TableStyleMedium9" defaultPivotStyle="PivotStyleLight16"/>
  <colors>
    <mruColors>
      <color rgb="FFCCFFCC"/>
      <color rgb="FFFFFFCC"/>
      <color rgb="FFBDD7EE"/>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5" name="Button 1" hidden="1">
              <a:extLst>
                <a:ext uri="{63B3BB69-23CF-44E3-9099-C40C66FF867C}">
                  <a14:compatExt spid="_x0000_s368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6" name="Button 2" hidden="1">
              <a:extLst>
                <a:ext uri="{63B3BB69-23CF-44E3-9099-C40C66FF867C}">
                  <a14:compatExt spid="_x0000_s3686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37889" name="Button 1" hidden="1">
              <a:extLst>
                <a:ext uri="{63B3BB69-23CF-44E3-9099-C40C66FF867C}">
                  <a14:compatExt spid="_x0000_s378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TXT/HTML/?uri=CELEX:02003L0087-20151029&amp;qid=1447163831856&amp;from=EN" TargetMode="External"/><Relationship Id="rId7" Type="http://schemas.openxmlformats.org/officeDocument/2006/relationships/comments" Target="../comments2.xml"/><Relationship Id="rId2" Type="http://schemas.openxmlformats.org/officeDocument/2006/relationships/hyperlink" Target="http://eur-lex.europa.eu/legal-content/EN/TXT/PDF/?uri=CELEX:02012R0601-20140730&amp;qid=1447163892338&amp;from=EN" TargetMode="External"/><Relationship Id="rId1" Type="http://schemas.openxmlformats.org/officeDocument/2006/relationships/hyperlink" Target="http://eur-lex.europa.eu/legal-content/EN/TXT/HTML/?uri=CELEX:02003L0087-20151029&amp;qid=1447163831856&amp;from=EN" TargetMode="External"/><Relationship Id="rId6" Type="http://schemas.openxmlformats.org/officeDocument/2006/relationships/vmlDrawing" Target="../drawings/vmlDrawing4.vml"/><Relationship Id="rId5" Type="http://schemas.openxmlformats.org/officeDocument/2006/relationships/printerSettings" Target="../printerSettings/printerSettings12.bin"/><Relationship Id="rId4" Type="http://schemas.openxmlformats.org/officeDocument/2006/relationships/hyperlink" Target="http://eur-lex.europa.eu/legal-content/EN/TXT/PDF/?uri=CELEX:02012R0601-20140730&amp;qid=1447163892338&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cao.int/environmental-protection/CORSIA/Pages/default.aspx" TargetMode="External"/><Relationship Id="rId13" Type="http://schemas.openxmlformats.org/officeDocument/2006/relationships/printerSettings" Target="../printerSettings/printerSettings2.bin"/><Relationship Id="rId3" Type="http://schemas.openxmlformats.org/officeDocument/2006/relationships/hyperlink" Target="http://ec.europa.eu/clima/policies/ets/index_en.htm" TargetMode="External"/><Relationship Id="rId7" Type="http://schemas.openxmlformats.org/officeDocument/2006/relationships/hyperlink" Target="https://eur-lex.europa.eu/eli/reg/2012/601" TargetMode="External"/><Relationship Id="rId12" Type="http://schemas.openxmlformats.org/officeDocument/2006/relationships/hyperlink" Target="https://eur-lex.europa.eu/eli/reg_del/2019/1603/oj" TargetMode="External"/><Relationship Id="rId2" Type="http://schemas.openxmlformats.org/officeDocument/2006/relationships/hyperlink" Target="http://ec.europa.eu/clima/policies/ets/monitoring/index_en.htm" TargetMode="External"/><Relationship Id="rId1" Type="http://schemas.openxmlformats.org/officeDocument/2006/relationships/hyperlink" Target="http://eur-lex.europa.eu/en/index.htm" TargetMode="External"/><Relationship Id="rId6" Type="http://schemas.openxmlformats.org/officeDocument/2006/relationships/hyperlink" Target="https://eur-lex.europa.eu/eli/reg/2012/601" TargetMode="External"/><Relationship Id="rId11" Type="http://schemas.openxmlformats.org/officeDocument/2006/relationships/hyperlink" Target="http://data.europa.eu/eli/reg_impl/2018/2066/oj" TargetMode="External"/><Relationship Id="rId5" Type="http://schemas.openxmlformats.org/officeDocument/2006/relationships/hyperlink" Target="http://ec.europa.eu/clima/documentation/ets/docs/decision_benchmarking_15_dec_en.pdf." TargetMode="External"/><Relationship Id="rId10" Type="http://schemas.openxmlformats.org/officeDocument/2006/relationships/hyperlink" Target="https://eur-lex.europa.eu/legal-content/EN/TXT/?uri=CELEX:02003L0087-20180408" TargetMode="External"/><Relationship Id="rId4" Type="http://schemas.openxmlformats.org/officeDocument/2006/relationships/hyperlink" Target="http://ec.europa.eu/clima/policies/transport/aviation/index_en.htm" TargetMode="External"/><Relationship Id="rId9" Type="http://schemas.openxmlformats.org/officeDocument/2006/relationships/hyperlink" Target="https://ec.europa.eu/clima/sites/clima/files/ets/monitoring/docs/gd2_guidance_aircraft_e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cao.int/environmental-protection/CORSIA/Pages/state-pair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N66"/>
  <sheetViews>
    <sheetView showGridLines="0" topLeftCell="A52" zoomScaleNormal="100" zoomScaleSheetLayoutView="100" workbookViewId="0">
      <selection activeCell="F27" sqref="F27"/>
    </sheetView>
  </sheetViews>
  <sheetFormatPr defaultColWidth="11.42578125" defaultRowHeight="12.75" x14ac:dyDescent="0.2"/>
  <cols>
    <col min="1" max="1" width="4.7109375" style="27" customWidth="1"/>
    <col min="2" max="9" width="12.7109375" style="27" customWidth="1"/>
    <col min="10" max="10" width="4.7109375" style="252" customWidth="1"/>
    <col min="11" max="11" width="11.42578125" style="252" customWidth="1"/>
    <col min="12" max="14" width="11.42578125" style="27" customWidth="1"/>
    <col min="15" max="16384" width="11.42578125" style="27"/>
  </cols>
  <sheetData>
    <row r="2" spans="1:11" ht="63.75" customHeight="1" x14ac:dyDescent="0.2">
      <c r="B2" s="681" t="str">
        <f>Translations!$B$840</f>
        <v>ANNUAL EMISSIONS REPORT FOR AIRCRAFT OPERATORS</v>
      </c>
      <c r="C2" s="681"/>
      <c r="D2" s="681"/>
      <c r="E2" s="681"/>
      <c r="F2" s="681"/>
      <c r="G2" s="681"/>
      <c r="H2" s="681"/>
      <c r="I2" s="681"/>
      <c r="K2" s="27"/>
    </row>
    <row r="3" spans="1:11" ht="63.75" customHeight="1" x14ac:dyDescent="0.2">
      <c r="B3" s="681" t="str">
        <f>Translations!$B$1037</f>
        <v>Used for combined reporting under the EU ETS and ICAO CORSIA</v>
      </c>
      <c r="C3" s="681"/>
      <c r="D3" s="681"/>
      <c r="E3" s="681"/>
      <c r="F3" s="681"/>
      <c r="G3" s="681"/>
      <c r="H3" s="681"/>
      <c r="I3" s="681"/>
      <c r="K3" s="27"/>
    </row>
    <row r="4" spans="1:11" x14ac:dyDescent="0.2">
      <c r="B4" s="253"/>
      <c r="K4" s="27"/>
    </row>
    <row r="5" spans="1:11" x14ac:dyDescent="0.2">
      <c r="B5" s="253"/>
      <c r="K5" s="27"/>
    </row>
    <row r="6" spans="1:11" ht="29.25" customHeight="1" x14ac:dyDescent="0.2">
      <c r="B6" s="682" t="str">
        <f>Translations!$B$3</f>
        <v>CONTENTS</v>
      </c>
      <c r="C6" s="683"/>
      <c r="D6" s="683"/>
      <c r="E6" s="683"/>
      <c r="F6" s="683"/>
      <c r="G6" s="683"/>
      <c r="H6" s="683"/>
      <c r="I6" s="683"/>
      <c r="J6" s="393"/>
      <c r="K6" s="27"/>
    </row>
    <row r="7" spans="1:11" x14ac:dyDescent="0.2">
      <c r="A7" s="254"/>
      <c r="B7" s="684" t="str">
        <f>Translations!$B$4</f>
        <v>Guidelines and conditions</v>
      </c>
      <c r="C7" s="683"/>
      <c r="D7" s="683"/>
      <c r="E7" s="683"/>
      <c r="F7" s="2"/>
      <c r="G7" s="2"/>
      <c r="H7" s="2"/>
      <c r="I7" s="2"/>
      <c r="K7" s="27"/>
    </row>
    <row r="8" spans="1:11" x14ac:dyDescent="0.2">
      <c r="A8" s="254">
        <v>1</v>
      </c>
      <c r="B8" s="684" t="str">
        <f>Translations!$B$841</f>
        <v>Reporting year</v>
      </c>
      <c r="C8" s="683"/>
      <c r="D8" s="683"/>
      <c r="E8" s="683"/>
      <c r="F8" s="2"/>
      <c r="G8" s="2"/>
      <c r="H8" s="2"/>
      <c r="I8" s="2"/>
      <c r="K8" s="27"/>
    </row>
    <row r="9" spans="1:11" x14ac:dyDescent="0.2">
      <c r="A9" s="254">
        <v>2</v>
      </c>
      <c r="B9" s="684" t="str">
        <f>Translations!$B$6</f>
        <v>Identification of the aircraft operator</v>
      </c>
      <c r="C9" s="684"/>
      <c r="D9" s="684"/>
      <c r="E9" s="684"/>
      <c r="F9" s="3"/>
      <c r="G9" s="3"/>
      <c r="H9" s="3"/>
      <c r="I9" s="3"/>
      <c r="K9" s="27"/>
    </row>
    <row r="10" spans="1:11" x14ac:dyDescent="0.2">
      <c r="A10" s="254">
        <v>3</v>
      </c>
      <c r="B10" s="684" t="str">
        <f>Translations!$B$842</f>
        <v>Identification of the Verifier</v>
      </c>
      <c r="C10" s="684"/>
      <c r="D10" s="684"/>
      <c r="E10" s="684"/>
      <c r="F10" s="3"/>
      <c r="G10" s="3"/>
      <c r="H10" s="3"/>
      <c r="I10" s="3"/>
      <c r="K10" s="27"/>
    </row>
    <row r="11" spans="1:11" x14ac:dyDescent="0.2">
      <c r="A11" s="254">
        <v>4</v>
      </c>
      <c r="B11" s="685" t="str">
        <f>Translations!$B$843</f>
        <v>Information about the monitoring plan</v>
      </c>
      <c r="C11" s="684"/>
      <c r="D11" s="684"/>
      <c r="E11" s="684"/>
      <c r="F11" s="3"/>
      <c r="G11" s="3"/>
      <c r="H11" s="3"/>
      <c r="I11" s="3"/>
      <c r="K11" s="27"/>
    </row>
    <row r="12" spans="1:11" x14ac:dyDescent="0.2">
      <c r="A12" s="254">
        <v>5</v>
      </c>
      <c r="B12" s="685" t="str">
        <f>Translations!$B$844</f>
        <v>Total emissions</v>
      </c>
      <c r="C12" s="684"/>
      <c r="D12" s="684"/>
      <c r="E12" s="684"/>
      <c r="F12" s="3"/>
      <c r="G12" s="3"/>
      <c r="H12" s="3"/>
      <c r="I12" s="3"/>
      <c r="K12" s="27"/>
    </row>
    <row r="13" spans="1:11" x14ac:dyDescent="0.2">
      <c r="A13" s="254">
        <v>6</v>
      </c>
      <c r="B13" s="685" t="str">
        <f>Translations!$B$845</f>
        <v>Use of simplified procedures</v>
      </c>
      <c r="C13" s="684"/>
      <c r="D13" s="684"/>
      <c r="E13" s="684"/>
      <c r="F13" s="3"/>
      <c r="G13" s="3"/>
      <c r="H13" s="3"/>
      <c r="I13" s="3"/>
      <c r="K13" s="27"/>
    </row>
    <row r="14" spans="1:11" x14ac:dyDescent="0.2">
      <c r="A14" s="254">
        <v>7</v>
      </c>
      <c r="B14" s="685" t="str">
        <f>Translations!$B$846</f>
        <v>Approach for data gaps</v>
      </c>
      <c r="C14" s="684"/>
      <c r="D14" s="684"/>
      <c r="E14" s="684"/>
      <c r="F14" s="3"/>
      <c r="G14" s="3"/>
      <c r="H14" s="3"/>
      <c r="I14" s="3"/>
      <c r="K14" s="27"/>
    </row>
    <row r="15" spans="1:11" x14ac:dyDescent="0.2">
      <c r="A15" s="254">
        <v>8</v>
      </c>
      <c r="B15" s="685" t="str">
        <f>Translations!$B$1039</f>
        <v>Detailed emissions data – EU ETS</v>
      </c>
      <c r="C15" s="684"/>
      <c r="D15" s="684"/>
      <c r="E15" s="684"/>
      <c r="F15" s="3"/>
      <c r="G15" s="3"/>
      <c r="H15" s="3"/>
      <c r="I15" s="3"/>
      <c r="K15" s="27"/>
    </row>
    <row r="16" spans="1:11" x14ac:dyDescent="0.2">
      <c r="A16" s="254">
        <v>9</v>
      </c>
      <c r="B16" s="685" t="str">
        <f>Translations!$B$848</f>
        <v>Aircraft data</v>
      </c>
      <c r="C16" s="684"/>
      <c r="D16" s="684"/>
      <c r="E16" s="684"/>
      <c r="F16" s="3"/>
      <c r="G16" s="3"/>
      <c r="H16" s="3"/>
      <c r="I16" s="3"/>
      <c r="K16" s="27"/>
    </row>
    <row r="17" spans="1:11" x14ac:dyDescent="0.2">
      <c r="A17" s="254">
        <v>10</v>
      </c>
      <c r="B17" s="684" t="str">
        <f>Translations!$B$20</f>
        <v>Member State specific further information</v>
      </c>
      <c r="C17" s="684"/>
      <c r="D17" s="684"/>
      <c r="E17" s="684"/>
      <c r="F17" s="3"/>
      <c r="G17" s="3"/>
      <c r="H17" s="3"/>
      <c r="I17" s="3"/>
      <c r="K17" s="27"/>
    </row>
    <row r="18" spans="1:11" x14ac:dyDescent="0.2">
      <c r="A18" s="254">
        <v>11</v>
      </c>
      <c r="B18" s="684" t="str">
        <f>Translations!$B$1040</f>
        <v>Annex: Emissions per aerodrome pair – EU ETS</v>
      </c>
      <c r="C18" s="684"/>
      <c r="D18" s="684"/>
      <c r="E18" s="684"/>
      <c r="F18" s="3"/>
      <c r="G18" s="3"/>
      <c r="H18" s="3"/>
      <c r="I18" s="3"/>
      <c r="K18" s="27"/>
    </row>
    <row r="19" spans="1:11" x14ac:dyDescent="0.2">
      <c r="A19" s="254">
        <v>12</v>
      </c>
      <c r="B19" s="684" t="str">
        <f>Translations!$B$1041</f>
        <v>CORSIA emissions data</v>
      </c>
      <c r="C19" s="684"/>
      <c r="D19" s="684"/>
      <c r="E19" s="684"/>
      <c r="F19" s="419"/>
      <c r="G19" s="419"/>
      <c r="H19" s="419"/>
      <c r="I19" s="419"/>
      <c r="K19" s="27"/>
    </row>
    <row r="20" spans="1:11" x14ac:dyDescent="0.2">
      <c r="A20" s="254"/>
      <c r="B20" s="30"/>
      <c r="K20" s="27"/>
    </row>
    <row r="21" spans="1:11" ht="13.5" thickBot="1" x14ac:dyDescent="0.25">
      <c r="A21" s="254"/>
      <c r="K21" s="27"/>
    </row>
    <row r="22" spans="1:11" ht="13.5" thickBot="1" x14ac:dyDescent="0.25">
      <c r="B22" s="27" t="str">
        <f>Translations!$B$850</f>
        <v>Reporting year:</v>
      </c>
      <c r="F22" s="260">
        <f>IF(ISBLANK('Identification and description'!I7),"",'Identification and description'!I7)</f>
        <v>2019</v>
      </c>
      <c r="K22" s="27"/>
    </row>
    <row r="23" spans="1:11" ht="5.0999999999999996" customHeight="1" x14ac:dyDescent="0.2">
      <c r="K23" s="27"/>
    </row>
    <row r="24" spans="1:11" ht="13.5" thickBot="1" x14ac:dyDescent="0.25">
      <c r="B24" s="709" t="str">
        <f>Translations!$B$851</f>
        <v>Information about this report:</v>
      </c>
      <c r="C24" s="683"/>
      <c r="D24" s="683"/>
      <c r="E24" s="683"/>
      <c r="F24" s="683"/>
      <c r="G24" s="683"/>
      <c r="H24" s="683"/>
      <c r="I24" s="683"/>
      <c r="K24" s="27"/>
    </row>
    <row r="25" spans="1:11" s="255" customFormat="1" ht="12.75" customHeight="1" x14ac:dyDescent="0.2">
      <c r="B25" s="715" t="str">
        <f>Translations!$B$1033</f>
        <v>This Annual Emissions Report was submitted by:</v>
      </c>
      <c r="C25" s="683"/>
      <c r="D25" s="683"/>
      <c r="E25" s="711"/>
      <c r="F25" s="451" t="str">
        <f>IF(ISBLANK('Identification and description'!I43),"",'Identification and description'!I43)</f>
        <v xml:space="preserve">KlasJet </v>
      </c>
      <c r="G25" s="256"/>
      <c r="H25" s="256"/>
      <c r="I25" s="257"/>
      <c r="J25" s="234"/>
    </row>
    <row r="26" spans="1:11" s="255" customFormat="1" x14ac:dyDescent="0.2">
      <c r="B26" s="710" t="str">
        <f>Translations!$B$23</f>
        <v>Unique Identifier of the aircraft operator (CRCO No.):</v>
      </c>
      <c r="C26" s="683"/>
      <c r="D26" s="683"/>
      <c r="E26" s="711"/>
      <c r="F26" s="452">
        <f>IF(ISBLANK('Identification and description'!I46),"",'Identification and description'!I46)</f>
        <v>40565</v>
      </c>
      <c r="G26" s="258"/>
      <c r="H26" s="258"/>
      <c r="I26" s="259"/>
      <c r="J26" s="234"/>
    </row>
    <row r="27" spans="1:11" s="255" customFormat="1" x14ac:dyDescent="0.2">
      <c r="B27" s="712" t="str">
        <f>Translations!$B$1042</f>
        <v>Version number of this emission report</v>
      </c>
      <c r="C27" s="683"/>
      <c r="D27" s="683"/>
      <c r="E27" s="711"/>
      <c r="F27" s="452">
        <f>IF(ISBLANK('Identification and description'!K10),"",'Identification and description'!K10)</f>
        <v>5</v>
      </c>
      <c r="G27" s="258"/>
      <c r="H27" s="258"/>
      <c r="I27" s="259"/>
      <c r="J27" s="234"/>
    </row>
    <row r="28" spans="1:11" s="255" customFormat="1" x14ac:dyDescent="0.2">
      <c r="B28" s="712" t="str">
        <f>Translations!$B$899</f>
        <v>Version number of the latest approved monitoring plan:</v>
      </c>
      <c r="C28" s="683"/>
      <c r="D28" s="683"/>
      <c r="E28" s="711"/>
      <c r="F28" s="453">
        <f>IF(ISBLANK('Emissions overview'!I7),"",'Emissions overview'!I7)</f>
        <v>1</v>
      </c>
      <c r="G28" s="413"/>
      <c r="H28" s="413"/>
      <c r="I28" s="414"/>
      <c r="J28" s="234"/>
    </row>
    <row r="29" spans="1:11" s="255" customFormat="1" ht="13.5" thickBot="1" x14ac:dyDescent="0.25">
      <c r="B29" s="712" t="str">
        <f>Translations!$B$1043</f>
        <v>This emission report is used for CORSIA:</v>
      </c>
      <c r="C29" s="683"/>
      <c r="D29" s="683"/>
      <c r="E29" s="711"/>
      <c r="F29" s="454" t="b">
        <f>IF(ISBLANK('Identification and description'!K29),"",'Identification and description'!K29)</f>
        <v>1</v>
      </c>
      <c r="G29" s="389"/>
      <c r="H29" s="389"/>
      <c r="I29" s="390"/>
      <c r="J29" s="234"/>
    </row>
    <row r="30" spans="1:11" ht="13.5" thickBot="1" x14ac:dyDescent="0.25">
      <c r="H30" s="2"/>
      <c r="K30" s="27"/>
    </row>
    <row r="31" spans="1:11" ht="25.5" customHeight="1" thickBot="1" x14ac:dyDescent="0.25">
      <c r="B31" s="716" t="str">
        <f>Translations!$B$1044</f>
        <v>Total emissions of the aircraft operator from flights reportable under the EU ETS:</v>
      </c>
      <c r="C31" s="696"/>
      <c r="D31" s="696"/>
      <c r="E31" s="696"/>
      <c r="F31" s="717"/>
      <c r="G31" s="713">
        <f>ROUND(SUM('Emissions overview'!I87),0)</f>
        <v>0</v>
      </c>
      <c r="H31" s="714"/>
      <c r="I31" s="508" t="s">
        <v>1163</v>
      </c>
      <c r="K31" s="27"/>
    </row>
    <row r="32" spans="1:11" ht="25.5" customHeight="1" x14ac:dyDescent="0.2">
      <c r="B32" s="688" t="str">
        <f>Translations!$B$853</f>
        <v xml:space="preserve">This is the amount of allowances to be surrendered by the aircraft operator, as calculated in section 5(c). This figure should only include emissions to be reported under the EU ETS, i.e. relate to the reduced scope. </v>
      </c>
      <c r="C32" s="689"/>
      <c r="D32" s="689"/>
      <c r="E32" s="689"/>
      <c r="F32" s="689"/>
      <c r="G32" s="689"/>
      <c r="H32" s="689"/>
      <c r="I32" s="689"/>
      <c r="K32" s="27"/>
    </row>
    <row r="33" spans="1:14" ht="5.0999999999999996" customHeight="1" x14ac:dyDescent="0.2">
      <c r="B33" s="234"/>
      <c r="C33" s="234"/>
      <c r="D33" s="234"/>
      <c r="E33" s="234"/>
      <c r="F33" s="234"/>
      <c r="G33" s="234"/>
      <c r="H33" s="234"/>
      <c r="I33" s="234"/>
      <c r="K33" s="27"/>
    </row>
    <row r="34" spans="1:14" ht="15" x14ac:dyDescent="0.2">
      <c r="B34" s="262" t="str">
        <f>Translations!$B$854</f>
        <v>Memo-Item: Total (sustainable) biomass emissions</v>
      </c>
      <c r="C34" s="234"/>
      <c r="D34" s="234"/>
      <c r="E34" s="234"/>
      <c r="F34" s="234"/>
      <c r="G34" s="686">
        <f>ROUND(SUM('Emissions overview'!J90),0)</f>
        <v>0</v>
      </c>
      <c r="H34" s="687"/>
      <c r="I34" s="263" t="s">
        <v>1163</v>
      </c>
      <c r="K34" s="27"/>
    </row>
    <row r="35" spans="1:14" ht="5.0999999999999996" customHeight="1" x14ac:dyDescent="0.2">
      <c r="B35" s="234"/>
      <c r="C35" s="234"/>
      <c r="D35" s="234"/>
      <c r="E35" s="234"/>
      <c r="F35" s="234"/>
      <c r="G35" s="234"/>
      <c r="H35" s="234"/>
      <c r="I35" s="234"/>
      <c r="K35" s="27"/>
    </row>
    <row r="36" spans="1:14" ht="15" x14ac:dyDescent="0.2">
      <c r="B36" s="262" t="str">
        <f>Translations!$B$855</f>
        <v>Memo-Item: Total non-sustainable biomass emissions</v>
      </c>
      <c r="C36" s="234"/>
      <c r="D36" s="234"/>
      <c r="E36" s="234"/>
      <c r="F36" s="234"/>
      <c r="G36" s="686">
        <f>ROUND(SUM('Emissions overview'!K91),0)</f>
        <v>0</v>
      </c>
      <c r="H36" s="687"/>
      <c r="I36" s="263" t="s">
        <v>1163</v>
      </c>
      <c r="K36" s="27"/>
    </row>
    <row r="37" spans="1:14" x14ac:dyDescent="0.2">
      <c r="H37" s="2"/>
      <c r="K37" s="27"/>
    </row>
    <row r="38" spans="1:14" ht="5.0999999999999996" customHeight="1" x14ac:dyDescent="0.2">
      <c r="A38" s="391"/>
      <c r="B38" s="391"/>
      <c r="C38" s="391"/>
      <c r="D38" s="391"/>
      <c r="E38" s="391"/>
      <c r="F38" s="391"/>
      <c r="G38" s="391"/>
      <c r="H38" s="392"/>
      <c r="I38" s="391"/>
      <c r="J38" s="394"/>
      <c r="K38" s="27"/>
    </row>
    <row r="39" spans="1:14" x14ac:dyDescent="0.2">
      <c r="A39" s="391"/>
      <c r="B39" s="261" t="str">
        <f>Translations!$B$1045</f>
        <v>Emissions of the aircraft operator from international flights covered by CORSIA:</v>
      </c>
      <c r="H39" s="2"/>
      <c r="J39" s="394"/>
      <c r="K39" s="27"/>
    </row>
    <row r="40" spans="1:14" ht="5.0999999999999996" customHeight="1" x14ac:dyDescent="0.2">
      <c r="A40" s="391"/>
      <c r="H40" s="2"/>
      <c r="J40" s="394"/>
      <c r="K40" s="27"/>
    </row>
    <row r="41" spans="1:14" ht="15" x14ac:dyDescent="0.2">
      <c r="A41" s="391"/>
      <c r="B41" s="695" t="str">
        <f>Translations!$B$1046</f>
        <v>Total emissions from international flights:</v>
      </c>
      <c r="C41" s="696"/>
      <c r="D41" s="696"/>
      <c r="E41" s="696"/>
      <c r="F41" s="697"/>
      <c r="G41" s="693">
        <f>IF('CORSIA emissions'!$M$15="","",'CORSIA emissions'!$M$15)</f>
        <v>12194.867414999988</v>
      </c>
      <c r="H41" s="694"/>
      <c r="I41" s="263" t="s">
        <v>1163</v>
      </c>
      <c r="J41" s="394"/>
      <c r="K41" s="27"/>
    </row>
    <row r="42" spans="1:14" ht="5.0999999999999996" hidden="1" customHeight="1" x14ac:dyDescent="0.2">
      <c r="A42" s="391" t="s">
        <v>975</v>
      </c>
      <c r="G42" s="234"/>
      <c r="H42" s="234"/>
      <c r="I42" s="234"/>
      <c r="J42" s="394"/>
      <c r="K42" s="501" t="s">
        <v>1506</v>
      </c>
      <c r="L42" s="500"/>
      <c r="M42" s="500"/>
      <c r="N42" s="500"/>
    </row>
    <row r="43" spans="1:14" ht="15" hidden="1" x14ac:dyDescent="0.2">
      <c r="A43" s="391" t="s">
        <v>975</v>
      </c>
      <c r="B43" s="695" t="str">
        <f>Translations!$B$1047</f>
        <v>Total emissions from flights subject to offsetting requirements:</v>
      </c>
      <c r="C43" s="696"/>
      <c r="D43" s="696"/>
      <c r="E43" s="696"/>
      <c r="F43" s="697"/>
      <c r="G43" s="693">
        <f>IF('CORSIA emissions'!$M$16="","",'CORSIA emissions'!$M$16)</f>
        <v>0</v>
      </c>
      <c r="H43" s="694"/>
      <c r="I43" s="398" t="s">
        <v>1163</v>
      </c>
      <c r="J43" s="394"/>
      <c r="K43" s="501" t="s">
        <v>1506</v>
      </c>
      <c r="L43" s="500"/>
      <c r="M43" s="500"/>
      <c r="N43" s="500"/>
    </row>
    <row r="44" spans="1:14" ht="5.0999999999999996" hidden="1" customHeight="1" x14ac:dyDescent="0.2">
      <c r="A44" s="391" t="s">
        <v>975</v>
      </c>
      <c r="H44" s="2"/>
      <c r="J44" s="394"/>
      <c r="K44" s="501" t="s">
        <v>1506</v>
      </c>
      <c r="L44" s="500"/>
      <c r="M44" s="500"/>
      <c r="N44" s="500"/>
    </row>
    <row r="45" spans="1:14" ht="15" hidden="1" x14ac:dyDescent="0.2">
      <c r="A45" s="391" t="s">
        <v>975</v>
      </c>
      <c r="B45" s="695" t="str">
        <f>Translations!$B$1048</f>
        <v>Total emissions reductions claimed from the use of CORSIA eligible fuels:</v>
      </c>
      <c r="C45" s="696"/>
      <c r="D45" s="696"/>
      <c r="E45" s="696"/>
      <c r="F45" s="696"/>
      <c r="G45" s="693" t="str">
        <f>IF('CORSIA emissions'!$M$19="","",'CORSIA emissions'!$M$19)</f>
        <v/>
      </c>
      <c r="H45" s="694"/>
      <c r="I45" s="263" t="s">
        <v>1163</v>
      </c>
      <c r="J45" s="394"/>
      <c r="K45" s="501" t="s">
        <v>1506</v>
      </c>
      <c r="L45" s="500"/>
      <c r="M45" s="500"/>
      <c r="N45" s="500"/>
    </row>
    <row r="46" spans="1:14" ht="5.0999999999999996" customHeight="1" x14ac:dyDescent="0.2">
      <c r="A46" s="391"/>
      <c r="H46" s="2"/>
      <c r="J46" s="394"/>
    </row>
    <row r="47" spans="1:14" ht="5.0999999999999996" customHeight="1" x14ac:dyDescent="0.2">
      <c r="A47" s="391"/>
      <c r="B47" s="391"/>
      <c r="C47" s="391"/>
      <c r="D47" s="391"/>
      <c r="E47" s="391"/>
      <c r="F47" s="391"/>
      <c r="G47" s="391"/>
      <c r="H47" s="392"/>
      <c r="I47" s="391"/>
      <c r="J47" s="394"/>
    </row>
    <row r="48" spans="1:14" x14ac:dyDescent="0.2">
      <c r="B48" s="28"/>
      <c r="C48" s="28"/>
      <c r="D48" s="28"/>
      <c r="E48" s="28"/>
      <c r="F48" s="28"/>
      <c r="G48" s="28"/>
    </row>
    <row r="49" spans="1:9" ht="25.5" customHeight="1" x14ac:dyDescent="0.2">
      <c r="B49" s="707" t="str">
        <f>Translations!$B$25</f>
        <v>If your competent authority requires you to hand in a signed paper copy of the monitoring plan, please use the space below for signature:</v>
      </c>
      <c r="C49" s="707"/>
      <c r="D49" s="707"/>
      <c r="E49" s="707"/>
      <c r="F49" s="707"/>
      <c r="G49" s="707"/>
      <c r="H49" s="707"/>
      <c r="I49" s="707"/>
    </row>
    <row r="50" spans="1:9" x14ac:dyDescent="0.2">
      <c r="B50" s="28"/>
      <c r="C50" s="28"/>
      <c r="D50" s="28"/>
      <c r="E50" s="28"/>
      <c r="F50" s="28"/>
      <c r="G50" s="28"/>
    </row>
    <row r="56" spans="1:9" ht="13.5" thickBot="1" x14ac:dyDescent="0.25">
      <c r="B56" s="252"/>
      <c r="D56" s="252"/>
      <c r="E56" s="252"/>
      <c r="F56" s="264"/>
      <c r="G56" s="264"/>
    </row>
    <row r="57" spans="1:9" x14ac:dyDescent="0.2">
      <c r="B57" s="706" t="str">
        <f>Translations!$B$26</f>
        <v>Date</v>
      </c>
      <c r="C57" s="706"/>
      <c r="D57" s="706"/>
      <c r="E57" s="252"/>
      <c r="F57" s="704" t="str">
        <f>Translations!$B$27</f>
        <v>Name and Signature of 
legally responsible person</v>
      </c>
      <c r="G57" s="704"/>
      <c r="H57" s="704"/>
      <c r="I57" s="704"/>
    </row>
    <row r="58" spans="1:9" x14ac:dyDescent="0.2">
      <c r="F58" s="705"/>
      <c r="G58" s="705"/>
      <c r="H58" s="705"/>
      <c r="I58" s="705"/>
    </row>
    <row r="62" spans="1:9" ht="13.5" thickBot="1" x14ac:dyDescent="0.25">
      <c r="A62" s="254"/>
      <c r="B62" s="709" t="str">
        <f>Translations!$B$28</f>
        <v>Template version information:</v>
      </c>
      <c r="C62" s="683"/>
      <c r="D62" s="683"/>
      <c r="E62" s="683"/>
      <c r="F62" s="683"/>
      <c r="G62" s="683"/>
      <c r="H62" s="683"/>
      <c r="I62" s="683"/>
    </row>
    <row r="63" spans="1:9" ht="12.75" customHeight="1" x14ac:dyDescent="0.2">
      <c r="B63" s="265" t="str">
        <f>Translations!$B$29</f>
        <v>Template provided by:</v>
      </c>
      <c r="C63" s="266"/>
      <c r="D63" s="395"/>
      <c r="E63" s="698" t="str">
        <f>VersionDocumentation!B4</f>
        <v>European Commission</v>
      </c>
      <c r="F63" s="699"/>
      <c r="G63" s="699"/>
      <c r="H63" s="700"/>
    </row>
    <row r="64" spans="1:9" x14ac:dyDescent="0.2">
      <c r="B64" s="267" t="str">
        <f>Translations!$B$30</f>
        <v>Publication date:</v>
      </c>
      <c r="C64" s="268"/>
      <c r="D64" s="396"/>
      <c r="E64" s="708">
        <f>VersionDocumentation!B3</f>
        <v>43852</v>
      </c>
      <c r="F64" s="702"/>
      <c r="G64" s="702"/>
      <c r="H64" s="703"/>
    </row>
    <row r="65" spans="2:8" x14ac:dyDescent="0.2">
      <c r="B65" s="267" t="str">
        <f>Translations!$B$31</f>
        <v>Language version:</v>
      </c>
      <c r="C65" s="269"/>
      <c r="D65" s="396"/>
      <c r="E65" s="701" t="str">
        <f>VersionDocumentation!B5</f>
        <v>English</v>
      </c>
      <c r="F65" s="702"/>
      <c r="G65" s="702"/>
      <c r="H65" s="703"/>
    </row>
    <row r="66" spans="2:8" ht="13.5" thickBot="1" x14ac:dyDescent="0.25">
      <c r="B66" s="270" t="str">
        <f>Translations!$B$32</f>
        <v>Reference filename:</v>
      </c>
      <c r="C66" s="271"/>
      <c r="D66" s="397"/>
      <c r="E66" s="690" t="str">
        <f>VersionDocumentation!C3</f>
        <v>AER EU ETS &amp; CORSIA_COM_en_220120.xls</v>
      </c>
      <c r="F66" s="691"/>
      <c r="G66" s="691"/>
      <c r="H66" s="692"/>
    </row>
  </sheetData>
  <sheetProtection sheet="1" objects="1" scenarios="1" formatCells="0" formatColumns="0" formatRows="0" insertColumns="0" insertRows="0"/>
  <mergeCells count="41">
    <mergeCell ref="B16:E16"/>
    <mergeCell ref="B17:E17"/>
    <mergeCell ref="B18:E18"/>
    <mergeCell ref="B13:E13"/>
    <mergeCell ref="G34:H34"/>
    <mergeCell ref="B14:E14"/>
    <mergeCell ref="B26:E26"/>
    <mergeCell ref="B28:E28"/>
    <mergeCell ref="B15:E15"/>
    <mergeCell ref="B24:I24"/>
    <mergeCell ref="G31:H31"/>
    <mergeCell ref="B25:E25"/>
    <mergeCell ref="B27:E27"/>
    <mergeCell ref="B29:E29"/>
    <mergeCell ref="B19:E19"/>
    <mergeCell ref="B31:F31"/>
    <mergeCell ref="G36:H36"/>
    <mergeCell ref="B32:I32"/>
    <mergeCell ref="E66:H66"/>
    <mergeCell ref="G43:H43"/>
    <mergeCell ref="B41:F41"/>
    <mergeCell ref="B43:F43"/>
    <mergeCell ref="B45:F45"/>
    <mergeCell ref="G45:H45"/>
    <mergeCell ref="E63:H63"/>
    <mergeCell ref="E65:H65"/>
    <mergeCell ref="F57:I58"/>
    <mergeCell ref="B57:D57"/>
    <mergeCell ref="B49:I49"/>
    <mergeCell ref="G41:H41"/>
    <mergeCell ref="E64:H64"/>
    <mergeCell ref="B62:I62"/>
    <mergeCell ref="B2:I2"/>
    <mergeCell ref="B6:I6"/>
    <mergeCell ref="B7:E7"/>
    <mergeCell ref="B11:E11"/>
    <mergeCell ref="B12:E12"/>
    <mergeCell ref="B8:E8"/>
    <mergeCell ref="B9:E9"/>
    <mergeCell ref="B10:E10"/>
    <mergeCell ref="B3:I3"/>
  </mergeCells>
  <phoneticPr fontId="9" type="noConversion"/>
  <hyperlinks>
    <hyperlink ref="B7" location="'Guidelines and conditions'!A1" display="Guidelines and conditions"/>
    <hyperlink ref="B9" location="'Identification and description'!H6" display="Identification of the aircraft operator"/>
    <hyperlink ref="B10" location="'Identification and description'!H145" display="Contact details"/>
    <hyperlink ref="B10:C10" location="'Identification and description'!A1" display="Contact details"/>
    <hyperlink ref="B9:C9" location="'Identification and description'!A1" display="Identification of the aircraft operator"/>
    <hyperlink ref="B8" location="'Identification and description'!H6" display="Identification of the aircraft operator"/>
    <hyperlink ref="B8:C8" location="'Identification and description'!A1" display="Identification of the aircraft operator"/>
    <hyperlink ref="B10:E10" location="JUMP_3" display="JUMP_3"/>
    <hyperlink ref="B11:E11" location="'Emissions overview'!A1" display="Information about the monitoring plan"/>
    <hyperlink ref="B12:E12" location="JUMP_5" display="JUMP_5"/>
    <hyperlink ref="B13:E13" location="JUMP_6" display="JUMP_6"/>
    <hyperlink ref="B14:E14" location="JUMP_7" display="JUMP_7"/>
    <hyperlink ref="B15:E15" location="'Emissions Data'!A1" display="Detailed emissions data"/>
    <hyperlink ref="B16:E16" location="'Aircraft Data'!A1" display="Aircraft data"/>
    <hyperlink ref="B17:E17" location="'MS specific content'!A1" display="Member State specific further information"/>
    <hyperlink ref="B18:E18" location="Annex!A1" display="Annex: Emissions per airodrome pair"/>
    <hyperlink ref="B19:E19" location="'CORSIA emissions'!A1" display="CORSIA emissions data"/>
    <hyperlink ref="B9:E9" location="JUMP_2" display="JUMP_2"/>
  </hyperlinks>
  <pageMargins left="0.78740157480314965" right="0.78740157480314965" top="0.78740157480314965" bottom="0.78740157480314965" header="0.39370078740157483" footer="0.39370078740157483"/>
  <pageSetup paperSize="9" scale="77" orientation="portrait"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0"/>
    <pageSetUpPr fitToPage="1"/>
  </sheetPr>
  <dimension ref="A1:D886"/>
  <sheetViews>
    <sheetView zoomScaleNormal="100" workbookViewId="0"/>
  </sheetViews>
  <sheetFormatPr defaultColWidth="11.42578125" defaultRowHeight="12.75" x14ac:dyDescent="0.2"/>
  <cols>
    <col min="1" max="1" width="23.140625" style="5" customWidth="1"/>
    <col min="2" max="16384" width="11.42578125" style="5"/>
  </cols>
  <sheetData>
    <row r="1" spans="1:2" x14ac:dyDescent="0.2">
      <c r="A1" s="32" t="s">
        <v>1086</v>
      </c>
    </row>
    <row r="2" spans="1:2" x14ac:dyDescent="0.2">
      <c r="A2" s="71">
        <v>2013</v>
      </c>
    </row>
    <row r="3" spans="1:2" x14ac:dyDescent="0.2">
      <c r="A3" s="71">
        <f>A2+1</f>
        <v>2014</v>
      </c>
    </row>
    <row r="4" spans="1:2" x14ac:dyDescent="0.2">
      <c r="A4" s="71">
        <f t="shared" ref="A4:A24" si="0">A3+1</f>
        <v>2015</v>
      </c>
    </row>
    <row r="5" spans="1:2" x14ac:dyDescent="0.2">
      <c r="A5" s="71">
        <f t="shared" si="0"/>
        <v>2016</v>
      </c>
    </row>
    <row r="6" spans="1:2" x14ac:dyDescent="0.2">
      <c r="A6" s="71">
        <f t="shared" si="0"/>
        <v>2017</v>
      </c>
    </row>
    <row r="7" spans="1:2" x14ac:dyDescent="0.2">
      <c r="A7" s="71">
        <f t="shared" si="0"/>
        <v>2018</v>
      </c>
    </row>
    <row r="8" spans="1:2" x14ac:dyDescent="0.2">
      <c r="A8" s="71">
        <f t="shared" si="0"/>
        <v>2019</v>
      </c>
    </row>
    <row r="9" spans="1:2" x14ac:dyDescent="0.2">
      <c r="A9" s="71">
        <f t="shared" si="0"/>
        <v>2020</v>
      </c>
    </row>
    <row r="10" spans="1:2" x14ac:dyDescent="0.2">
      <c r="A10" s="71">
        <f t="shared" si="0"/>
        <v>2021</v>
      </c>
      <c r="B10" s="405" t="s">
        <v>1246</v>
      </c>
    </row>
    <row r="11" spans="1:2" x14ac:dyDescent="0.2">
      <c r="A11" s="71">
        <f t="shared" si="0"/>
        <v>2022</v>
      </c>
      <c r="B11" s="405" t="s">
        <v>1246</v>
      </c>
    </row>
    <row r="12" spans="1:2" x14ac:dyDescent="0.2">
      <c r="A12" s="71">
        <f t="shared" si="0"/>
        <v>2023</v>
      </c>
      <c r="B12" s="405" t="s">
        <v>1246</v>
      </c>
    </row>
    <row r="13" spans="1:2" x14ac:dyDescent="0.2">
      <c r="A13" s="71">
        <f t="shared" si="0"/>
        <v>2024</v>
      </c>
      <c r="B13" s="405" t="s">
        <v>1246</v>
      </c>
    </row>
    <row r="14" spans="1:2" x14ac:dyDescent="0.2">
      <c r="A14" s="71">
        <f t="shared" si="0"/>
        <v>2025</v>
      </c>
      <c r="B14" s="405" t="s">
        <v>1246</v>
      </c>
    </row>
    <row r="15" spans="1:2" x14ac:dyDescent="0.2">
      <c r="A15" s="71">
        <f t="shared" si="0"/>
        <v>2026</v>
      </c>
      <c r="B15" s="405" t="s">
        <v>1246</v>
      </c>
    </row>
    <row r="16" spans="1:2" x14ac:dyDescent="0.2">
      <c r="A16" s="71">
        <f t="shared" si="0"/>
        <v>2027</v>
      </c>
      <c r="B16" s="405" t="s">
        <v>1246</v>
      </c>
    </row>
    <row r="17" spans="1:3" x14ac:dyDescent="0.2">
      <c r="A17" s="71">
        <f t="shared" si="0"/>
        <v>2028</v>
      </c>
      <c r="B17" s="405" t="s">
        <v>1246</v>
      </c>
    </row>
    <row r="18" spans="1:3" x14ac:dyDescent="0.2">
      <c r="A18" s="71">
        <f t="shared" si="0"/>
        <v>2029</v>
      </c>
      <c r="B18" s="405" t="s">
        <v>1246</v>
      </c>
    </row>
    <row r="19" spans="1:3" x14ac:dyDescent="0.2">
      <c r="A19" s="71">
        <f t="shared" si="0"/>
        <v>2030</v>
      </c>
      <c r="B19" s="405" t="s">
        <v>1246</v>
      </c>
    </row>
    <row r="20" spans="1:3" x14ac:dyDescent="0.2">
      <c r="A20" s="71">
        <f t="shared" si="0"/>
        <v>2031</v>
      </c>
      <c r="B20" s="405" t="s">
        <v>1246</v>
      </c>
    </row>
    <row r="21" spans="1:3" x14ac:dyDescent="0.2">
      <c r="A21" s="71">
        <f t="shared" si="0"/>
        <v>2032</v>
      </c>
      <c r="B21" s="405" t="s">
        <v>1246</v>
      </c>
    </row>
    <row r="22" spans="1:3" x14ac:dyDescent="0.2">
      <c r="A22" s="71">
        <f t="shared" si="0"/>
        <v>2033</v>
      </c>
      <c r="B22" s="405" t="s">
        <v>1246</v>
      </c>
    </row>
    <row r="23" spans="1:3" x14ac:dyDescent="0.2">
      <c r="A23" s="71">
        <f t="shared" si="0"/>
        <v>2034</v>
      </c>
      <c r="B23" s="405" t="s">
        <v>1246</v>
      </c>
    </row>
    <row r="24" spans="1:3" x14ac:dyDescent="0.2">
      <c r="A24" s="71">
        <f t="shared" si="0"/>
        <v>2035</v>
      </c>
      <c r="B24" s="405" t="s">
        <v>1246</v>
      </c>
    </row>
    <row r="26" spans="1:3" x14ac:dyDescent="0.2">
      <c r="A26" s="32" t="s">
        <v>1138</v>
      </c>
    </row>
    <row r="27" spans="1:3" x14ac:dyDescent="0.2">
      <c r="A27" s="240" t="str">
        <f>Translations!$B$1029</f>
        <v>eligible</v>
      </c>
    </row>
    <row r="28" spans="1:3" x14ac:dyDescent="0.2">
      <c r="A28" s="32" t="s">
        <v>1139</v>
      </c>
    </row>
    <row r="29" spans="1:3" x14ac:dyDescent="0.2">
      <c r="A29" s="240" t="str">
        <f>Translations!$B$1030</f>
        <v>not eligible</v>
      </c>
    </row>
    <row r="30" spans="1:3" x14ac:dyDescent="0.2">
      <c r="A30" s="32" t="s">
        <v>1144</v>
      </c>
      <c r="C30" s="405" t="s">
        <v>1400</v>
      </c>
    </row>
    <row r="31" spans="1:3" x14ac:dyDescent="0.2">
      <c r="A31" s="240" t="str">
        <f>Translations!$B$1031</f>
        <v>Number is different from input in section 5(a)!</v>
      </c>
    </row>
    <row r="34" spans="1:1" x14ac:dyDescent="0.2">
      <c r="A34" s="32" t="s">
        <v>284</v>
      </c>
    </row>
    <row r="35" spans="1:1" x14ac:dyDescent="0.2">
      <c r="A35" s="33" t="str">
        <f>Translations!$B$368</f>
        <v>Please select</v>
      </c>
    </row>
    <row r="36" spans="1:1" x14ac:dyDescent="0.2">
      <c r="A36" s="33" t="str">
        <f>Translations!$B$369</f>
        <v>Austria</v>
      </c>
    </row>
    <row r="37" spans="1:1" x14ac:dyDescent="0.2">
      <c r="A37" s="33" t="str">
        <f>Translations!$B$370</f>
        <v>Belgium</v>
      </c>
    </row>
    <row r="38" spans="1:1" x14ac:dyDescent="0.2">
      <c r="A38" s="33" t="str">
        <f>Translations!$B$371</f>
        <v>Bulgaria</v>
      </c>
    </row>
    <row r="39" spans="1:1" x14ac:dyDescent="0.2">
      <c r="A39" s="33" t="str">
        <f>Translations!$B$372</f>
        <v>Croatia</v>
      </c>
    </row>
    <row r="40" spans="1:1" x14ac:dyDescent="0.2">
      <c r="A40" s="33" t="str">
        <f>Translations!$B$373</f>
        <v>Cyprus</v>
      </c>
    </row>
    <row r="41" spans="1:1" x14ac:dyDescent="0.2">
      <c r="A41" s="33" t="str">
        <f>Translations!$B$374</f>
        <v>Czechia</v>
      </c>
    </row>
    <row r="42" spans="1:1" x14ac:dyDescent="0.2">
      <c r="A42" s="33" t="str">
        <f>Translations!$B$375</f>
        <v>Denmark</v>
      </c>
    </row>
    <row r="43" spans="1:1" x14ac:dyDescent="0.2">
      <c r="A43" s="33" t="str">
        <f>Translations!$B$376</f>
        <v>Estonia</v>
      </c>
    </row>
    <row r="44" spans="1:1" x14ac:dyDescent="0.2">
      <c r="A44" s="33" t="str">
        <f>Translations!$B$377</f>
        <v>Finland</v>
      </c>
    </row>
    <row r="45" spans="1:1" x14ac:dyDescent="0.2">
      <c r="A45" s="33" t="str">
        <f>Translations!$B$378</f>
        <v>France</v>
      </c>
    </row>
    <row r="46" spans="1:1" x14ac:dyDescent="0.2">
      <c r="A46" s="33" t="str">
        <f>Translations!$B$379</f>
        <v>Germany</v>
      </c>
    </row>
    <row r="47" spans="1:1" x14ac:dyDescent="0.2">
      <c r="A47" s="33" t="str">
        <f>Translations!$B$380</f>
        <v>Greece</v>
      </c>
    </row>
    <row r="48" spans="1:1" x14ac:dyDescent="0.2">
      <c r="A48" s="33" t="str">
        <f>Translations!$B$381</f>
        <v>Hungary</v>
      </c>
    </row>
    <row r="49" spans="1:1" x14ac:dyDescent="0.2">
      <c r="A49" s="34" t="str">
        <f>Translations!$B$382</f>
        <v>Iceland</v>
      </c>
    </row>
    <row r="50" spans="1:1" x14ac:dyDescent="0.2">
      <c r="A50" s="33" t="str">
        <f>Translations!$B$383</f>
        <v>Ireland</v>
      </c>
    </row>
    <row r="51" spans="1:1" x14ac:dyDescent="0.2">
      <c r="A51" s="33" t="str">
        <f>Translations!$B$384</f>
        <v>Italy</v>
      </c>
    </row>
    <row r="52" spans="1:1" x14ac:dyDescent="0.2">
      <c r="A52" s="33" t="str">
        <f>Translations!$B$385</f>
        <v>Latvia</v>
      </c>
    </row>
    <row r="53" spans="1:1" x14ac:dyDescent="0.2">
      <c r="A53" s="33" t="str">
        <f>Translations!$B$386</f>
        <v>Liechtenstein</v>
      </c>
    </row>
    <row r="54" spans="1:1" x14ac:dyDescent="0.2">
      <c r="A54" s="33" t="str">
        <f>Translations!$B$387</f>
        <v>Lithuania</v>
      </c>
    </row>
    <row r="55" spans="1:1" x14ac:dyDescent="0.2">
      <c r="A55" s="33" t="str">
        <f>Translations!$B$388</f>
        <v>Luxembourg</v>
      </c>
    </row>
    <row r="56" spans="1:1" x14ac:dyDescent="0.2">
      <c r="A56" s="33" t="str">
        <f>Translations!$B$389</f>
        <v>Malta</v>
      </c>
    </row>
    <row r="57" spans="1:1" x14ac:dyDescent="0.2">
      <c r="A57" s="33" t="str">
        <f>Translations!$B$390</f>
        <v>Netherlands</v>
      </c>
    </row>
    <row r="58" spans="1:1" x14ac:dyDescent="0.2">
      <c r="A58" s="34" t="str">
        <f>Translations!$B$391</f>
        <v>Norway</v>
      </c>
    </row>
    <row r="59" spans="1:1" x14ac:dyDescent="0.2">
      <c r="A59" s="33" t="str">
        <f>Translations!$B$392</f>
        <v>Poland</v>
      </c>
    </row>
    <row r="60" spans="1:1" x14ac:dyDescent="0.2">
      <c r="A60" s="33" t="str">
        <f>Translations!$B$393</f>
        <v>Portugal</v>
      </c>
    </row>
    <row r="61" spans="1:1" x14ac:dyDescent="0.2">
      <c r="A61" s="33" t="str">
        <f>Translations!$B$394</f>
        <v>Romania</v>
      </c>
    </row>
    <row r="62" spans="1:1" x14ac:dyDescent="0.2">
      <c r="A62" s="33" t="str">
        <f>Translations!$B$395</f>
        <v>Slovakia</v>
      </c>
    </row>
    <row r="63" spans="1:1" x14ac:dyDescent="0.2">
      <c r="A63" s="33" t="str">
        <f>Translations!$B$396</f>
        <v>Slovenia</v>
      </c>
    </row>
    <row r="64" spans="1:1" x14ac:dyDescent="0.2">
      <c r="A64" s="33" t="str">
        <f>Translations!$B$397</f>
        <v>Spain</v>
      </c>
    </row>
    <row r="65" spans="1:1" x14ac:dyDescent="0.2">
      <c r="A65" s="33" t="str">
        <f>Translations!$B$398</f>
        <v>Sweden</v>
      </c>
    </row>
    <row r="66" spans="1:1" x14ac:dyDescent="0.2">
      <c r="A66" s="33" t="str">
        <f>Translations!$B$399</f>
        <v>United Kingdom</v>
      </c>
    </row>
    <row r="69" spans="1:1" x14ac:dyDescent="0.2">
      <c r="A69" s="35" t="s">
        <v>357</v>
      </c>
    </row>
    <row r="70" spans="1:1" x14ac:dyDescent="0.2">
      <c r="A70" s="33" t="str">
        <f>Translations!$B$368</f>
        <v>Please select</v>
      </c>
    </row>
    <row r="71" spans="1:1" x14ac:dyDescent="0.2">
      <c r="A71" s="33"/>
    </row>
    <row r="72" spans="1:1" x14ac:dyDescent="0.2">
      <c r="A72" s="33" t="str">
        <f>Translations!$B$400</f>
        <v>Afghanistan</v>
      </c>
    </row>
    <row r="73" spans="1:1" x14ac:dyDescent="0.2">
      <c r="A73" s="33" t="str">
        <f>Translations!$B$401</f>
        <v>Albania</v>
      </c>
    </row>
    <row r="74" spans="1:1" x14ac:dyDescent="0.2">
      <c r="A74" s="33" t="str">
        <f>Translations!$B$402</f>
        <v>Algeria</v>
      </c>
    </row>
    <row r="75" spans="1:1" x14ac:dyDescent="0.2">
      <c r="A75" s="33" t="str">
        <f>Translations!$B$403</f>
        <v>American Samoa</v>
      </c>
    </row>
    <row r="76" spans="1:1" x14ac:dyDescent="0.2">
      <c r="A76" s="33" t="str">
        <f>Translations!$B$404</f>
        <v>Andorra</v>
      </c>
    </row>
    <row r="77" spans="1:1" x14ac:dyDescent="0.2">
      <c r="A77" s="33" t="str">
        <f>Translations!$B$405</f>
        <v>Angola</v>
      </c>
    </row>
    <row r="78" spans="1:1" x14ac:dyDescent="0.2">
      <c r="A78" s="33" t="str">
        <f>Translations!$B$406</f>
        <v>Anguilla</v>
      </c>
    </row>
    <row r="79" spans="1:1" x14ac:dyDescent="0.2">
      <c r="A79" s="33" t="str">
        <f>Translations!$B$407</f>
        <v>Antigua and Barbuda</v>
      </c>
    </row>
    <row r="80" spans="1:1" x14ac:dyDescent="0.2">
      <c r="A80" s="33" t="str">
        <f>Translations!$B$408</f>
        <v>Argentina</v>
      </c>
    </row>
    <row r="81" spans="1:1" x14ac:dyDescent="0.2">
      <c r="A81" s="33" t="str">
        <f>Translations!$B$409</f>
        <v>Armenia</v>
      </c>
    </row>
    <row r="82" spans="1:1" x14ac:dyDescent="0.2">
      <c r="A82" s="33" t="str">
        <f>Translations!$B$410</f>
        <v>Aruba</v>
      </c>
    </row>
    <row r="83" spans="1:1" x14ac:dyDescent="0.2">
      <c r="A83" s="33" t="str">
        <f>Translations!$B$411</f>
        <v>Australia</v>
      </c>
    </row>
    <row r="84" spans="1:1" x14ac:dyDescent="0.2">
      <c r="A84" s="33" t="str">
        <f>Translations!$B$369</f>
        <v>Austria</v>
      </c>
    </row>
    <row r="85" spans="1:1" x14ac:dyDescent="0.2">
      <c r="A85" s="33" t="str">
        <f>Translations!$B$412</f>
        <v>Azerbaijan</v>
      </c>
    </row>
    <row r="86" spans="1:1" x14ac:dyDescent="0.2">
      <c r="A86" s="33" t="str">
        <f>Translations!$B$413</f>
        <v>Bahamas</v>
      </c>
    </row>
    <row r="87" spans="1:1" x14ac:dyDescent="0.2">
      <c r="A87" s="33" t="str">
        <f>Translations!$B$414</f>
        <v>Bahrain</v>
      </c>
    </row>
    <row r="88" spans="1:1" x14ac:dyDescent="0.2">
      <c r="A88" s="33" t="str">
        <f>Translations!$B$415</f>
        <v>Bangladesh</v>
      </c>
    </row>
    <row r="89" spans="1:1" x14ac:dyDescent="0.2">
      <c r="A89" s="33" t="str">
        <f>Translations!$B$416</f>
        <v>Barbados</v>
      </c>
    </row>
    <row r="90" spans="1:1" x14ac:dyDescent="0.2">
      <c r="A90" s="33" t="str">
        <f>Translations!$B$417</f>
        <v>Belarus</v>
      </c>
    </row>
    <row r="91" spans="1:1" x14ac:dyDescent="0.2">
      <c r="A91" s="33" t="str">
        <f>Translations!$B$370</f>
        <v>Belgium</v>
      </c>
    </row>
    <row r="92" spans="1:1" x14ac:dyDescent="0.2">
      <c r="A92" s="33" t="str">
        <f>Translations!$B$418</f>
        <v>Belize</v>
      </c>
    </row>
    <row r="93" spans="1:1" x14ac:dyDescent="0.2">
      <c r="A93" s="33" t="str">
        <f>Translations!$B$419</f>
        <v>Benin</v>
      </c>
    </row>
    <row r="94" spans="1:1" x14ac:dyDescent="0.2">
      <c r="A94" s="33" t="str">
        <f>Translations!$B$420</f>
        <v>Bermuda</v>
      </c>
    </row>
    <row r="95" spans="1:1" x14ac:dyDescent="0.2">
      <c r="A95" s="33" t="str">
        <f>Translations!$B$421</f>
        <v>Bhutan</v>
      </c>
    </row>
    <row r="96" spans="1:1" x14ac:dyDescent="0.2">
      <c r="A96" s="33" t="str">
        <f>Translations!$B$422</f>
        <v>Bolivia, Plurinational State of</v>
      </c>
    </row>
    <row r="97" spans="1:1" x14ac:dyDescent="0.2">
      <c r="A97" s="33" t="str">
        <f>Translations!$B$423</f>
        <v>Bosnia and Herzegovina</v>
      </c>
    </row>
    <row r="98" spans="1:1" x14ac:dyDescent="0.2">
      <c r="A98" s="33" t="str">
        <f>Translations!$B$424</f>
        <v>Botswana</v>
      </c>
    </row>
    <row r="99" spans="1:1" x14ac:dyDescent="0.2">
      <c r="A99" s="33" t="str">
        <f>Translations!$B$425</f>
        <v>Brazil</v>
      </c>
    </row>
    <row r="100" spans="1:1" x14ac:dyDescent="0.2">
      <c r="A100" s="33" t="str">
        <f>Translations!$B$427</f>
        <v>Brunei Darussalam</v>
      </c>
    </row>
    <row r="101" spans="1:1" x14ac:dyDescent="0.2">
      <c r="A101" s="33" t="str">
        <f>Translations!$B$371</f>
        <v>Bulgaria</v>
      </c>
    </row>
    <row r="102" spans="1:1" x14ac:dyDescent="0.2">
      <c r="A102" s="33" t="str">
        <f>Translations!$B$428</f>
        <v>Burkina Faso</v>
      </c>
    </row>
    <row r="103" spans="1:1" x14ac:dyDescent="0.2">
      <c r="A103" s="33" t="str">
        <f>Translations!$B$429</f>
        <v>Burundi</v>
      </c>
    </row>
    <row r="104" spans="1:1" x14ac:dyDescent="0.2">
      <c r="A104" s="33" t="str">
        <f>Translations!$B$430</f>
        <v>Cambodia</v>
      </c>
    </row>
    <row r="105" spans="1:1" x14ac:dyDescent="0.2">
      <c r="A105" s="33" t="str">
        <f>Translations!$B$431</f>
        <v>Cameroon</v>
      </c>
    </row>
    <row r="106" spans="1:1" x14ac:dyDescent="0.2">
      <c r="A106" s="33" t="str">
        <f>Translations!$B$432</f>
        <v>Canada</v>
      </c>
    </row>
    <row r="107" spans="1:1" x14ac:dyDescent="0.2">
      <c r="A107" s="33" t="str">
        <f>Translations!$B$433</f>
        <v>Cape Verde</v>
      </c>
    </row>
    <row r="108" spans="1:1" x14ac:dyDescent="0.2">
      <c r="A108" s="33" t="str">
        <f>Translations!$B$434</f>
        <v>Cayman Islands</v>
      </c>
    </row>
    <row r="109" spans="1:1" x14ac:dyDescent="0.2">
      <c r="A109" s="33" t="str">
        <f>Translations!$B$435</f>
        <v>Central African Republic</v>
      </c>
    </row>
    <row r="110" spans="1:1" x14ac:dyDescent="0.2">
      <c r="A110" s="33" t="str">
        <f>Translations!$B$436</f>
        <v>Chad</v>
      </c>
    </row>
    <row r="111" spans="1:1" x14ac:dyDescent="0.2">
      <c r="A111" s="33" t="str">
        <f>Translations!$B$437</f>
        <v>Channel Islands</v>
      </c>
    </row>
    <row r="112" spans="1:1" x14ac:dyDescent="0.2">
      <c r="A112" s="33" t="str">
        <f>Translations!$B$438</f>
        <v>Chile</v>
      </c>
    </row>
    <row r="113" spans="1:1" x14ac:dyDescent="0.2">
      <c r="A113" s="33" t="str">
        <f>Translations!$B$439</f>
        <v>China</v>
      </c>
    </row>
    <row r="114" spans="1:1" x14ac:dyDescent="0.2">
      <c r="A114" s="33" t="str">
        <f>Translations!$B$442</f>
        <v>Colombia</v>
      </c>
    </row>
    <row r="115" spans="1:1" x14ac:dyDescent="0.2">
      <c r="A115" s="33" t="str">
        <f>Translations!$B$443</f>
        <v>Comoros</v>
      </c>
    </row>
    <row r="116" spans="1:1" x14ac:dyDescent="0.2">
      <c r="A116" s="33" t="str">
        <f>Translations!$B$444</f>
        <v>Congo</v>
      </c>
    </row>
    <row r="117" spans="1:1" x14ac:dyDescent="0.2">
      <c r="A117" s="33" t="str">
        <f>Translations!$B$450</f>
        <v>Congo, The Democratic Republic of the</v>
      </c>
    </row>
    <row r="118" spans="1:1" x14ac:dyDescent="0.2">
      <c r="A118" s="33" t="str">
        <f>Translations!$B$445</f>
        <v>Cook Islands</v>
      </c>
    </row>
    <row r="119" spans="1:1" x14ac:dyDescent="0.2">
      <c r="A119" s="33" t="str">
        <f>Translations!$B$446</f>
        <v>Costa Rica</v>
      </c>
    </row>
    <row r="120" spans="1:1" x14ac:dyDescent="0.2">
      <c r="A120" s="33" t="str">
        <f>Translations!$B$447</f>
        <v>Côte d'Ivoire</v>
      </c>
    </row>
    <row r="121" spans="1:1" x14ac:dyDescent="0.2">
      <c r="A121" s="33" t="str">
        <f>Translations!$B$372</f>
        <v>Croatia</v>
      </c>
    </row>
    <row r="122" spans="1:1" x14ac:dyDescent="0.2">
      <c r="A122" s="33" t="str">
        <f>Translations!$B$448</f>
        <v>Cuba</v>
      </c>
    </row>
    <row r="123" spans="1:1" ht="15" x14ac:dyDescent="0.2">
      <c r="A123" s="324" t="str">
        <f>Translations!$B$824</f>
        <v>Curaçao</v>
      </c>
    </row>
    <row r="124" spans="1:1" x14ac:dyDescent="0.2">
      <c r="A124" s="33" t="str">
        <f>Translations!$B$373</f>
        <v>Cyprus</v>
      </c>
    </row>
    <row r="125" spans="1:1" x14ac:dyDescent="0.2">
      <c r="A125" s="33" t="str">
        <f>Translations!$B$374</f>
        <v>Czechia</v>
      </c>
    </row>
    <row r="126" spans="1:1" x14ac:dyDescent="0.2">
      <c r="A126" s="33" t="str">
        <f>Translations!$B$375</f>
        <v>Denmark</v>
      </c>
    </row>
    <row r="127" spans="1:1" x14ac:dyDescent="0.2">
      <c r="A127" s="33" t="str">
        <f>Translations!$B$451</f>
        <v>Djibouti</v>
      </c>
    </row>
    <row r="128" spans="1:1" x14ac:dyDescent="0.2">
      <c r="A128" s="33" t="str">
        <f>Translations!$B$452</f>
        <v>Dominica</v>
      </c>
    </row>
    <row r="129" spans="1:1" x14ac:dyDescent="0.2">
      <c r="A129" s="33" t="str">
        <f>Translations!$B$453</f>
        <v>Dominican Republic</v>
      </c>
    </row>
    <row r="130" spans="1:1" x14ac:dyDescent="0.2">
      <c r="A130" s="33" t="str">
        <f>Translations!$B$454</f>
        <v>Ecuador</v>
      </c>
    </row>
    <row r="131" spans="1:1" x14ac:dyDescent="0.2">
      <c r="A131" s="33" t="str">
        <f>Translations!$B$455</f>
        <v>Egypt</v>
      </c>
    </row>
    <row r="132" spans="1:1" x14ac:dyDescent="0.2">
      <c r="A132" s="33" t="str">
        <f>Translations!$B$456</f>
        <v>El Salvador</v>
      </c>
    </row>
    <row r="133" spans="1:1" x14ac:dyDescent="0.2">
      <c r="A133" s="33" t="str">
        <f>Translations!$B$457</f>
        <v>Equatorial Guinea</v>
      </c>
    </row>
    <row r="134" spans="1:1" x14ac:dyDescent="0.2">
      <c r="A134" s="33" t="str">
        <f>Translations!$B$458</f>
        <v>Eritrea</v>
      </c>
    </row>
    <row r="135" spans="1:1" x14ac:dyDescent="0.2">
      <c r="A135" s="33" t="str">
        <f>Translations!$B$376</f>
        <v>Estonia</v>
      </c>
    </row>
    <row r="136" spans="1:1" x14ac:dyDescent="0.2">
      <c r="A136" s="33" t="str">
        <f>Translations!$B$459</f>
        <v>Ethiopia</v>
      </c>
    </row>
    <row r="137" spans="1:1" x14ac:dyDescent="0.2">
      <c r="A137" s="33" t="str">
        <f>Translations!$B$461</f>
        <v>Falkland Islands (Malvinas)</v>
      </c>
    </row>
    <row r="138" spans="1:1" x14ac:dyDescent="0.2">
      <c r="A138" s="33" t="str">
        <f>Translations!$B$460</f>
        <v>Faroe Islands</v>
      </c>
    </row>
    <row r="139" spans="1:1" x14ac:dyDescent="0.2">
      <c r="A139" s="33" t="str">
        <f>Translations!$B$462</f>
        <v>Fiji</v>
      </c>
    </row>
    <row r="140" spans="1:1" x14ac:dyDescent="0.2">
      <c r="A140" s="33" t="str">
        <f>Translations!$B$377</f>
        <v>Finland</v>
      </c>
    </row>
    <row r="141" spans="1:1" x14ac:dyDescent="0.2">
      <c r="A141" s="33" t="str">
        <f>Translations!$B$378</f>
        <v>France</v>
      </c>
    </row>
    <row r="142" spans="1:1" x14ac:dyDescent="0.2">
      <c r="A142" s="33" t="str">
        <f>Translations!$B$464</f>
        <v>French Polynesia</v>
      </c>
    </row>
    <row r="143" spans="1:1" x14ac:dyDescent="0.2">
      <c r="A143" s="33" t="str">
        <f>Translations!$B$465</f>
        <v>Gabon</v>
      </c>
    </row>
    <row r="144" spans="1:1" x14ac:dyDescent="0.2">
      <c r="A144" s="33" t="str">
        <f>Translations!$B$466</f>
        <v>Gambia</v>
      </c>
    </row>
    <row r="145" spans="1:1" x14ac:dyDescent="0.2">
      <c r="A145" s="33" t="str">
        <f>Translations!$B$467</f>
        <v>Georgia</v>
      </c>
    </row>
    <row r="146" spans="1:1" x14ac:dyDescent="0.2">
      <c r="A146" s="33" t="str">
        <f>Translations!$B$379</f>
        <v>Germany</v>
      </c>
    </row>
    <row r="147" spans="1:1" x14ac:dyDescent="0.2">
      <c r="A147" s="33" t="str">
        <f>Translations!$B$468</f>
        <v>Ghana</v>
      </c>
    </row>
    <row r="148" spans="1:1" x14ac:dyDescent="0.2">
      <c r="A148" s="33" t="str">
        <f>Translations!$B$469</f>
        <v>Gibraltar</v>
      </c>
    </row>
    <row r="149" spans="1:1" x14ac:dyDescent="0.2">
      <c r="A149" s="33" t="str">
        <f>Translations!$B$380</f>
        <v>Greece</v>
      </c>
    </row>
    <row r="150" spans="1:1" x14ac:dyDescent="0.2">
      <c r="A150" s="33" t="str">
        <f>Translations!$B$470</f>
        <v>Greenland</v>
      </c>
    </row>
    <row r="151" spans="1:1" x14ac:dyDescent="0.2">
      <c r="A151" s="33" t="str">
        <f>Translations!$B$471</f>
        <v>Grenada</v>
      </c>
    </row>
    <row r="152" spans="1:1" x14ac:dyDescent="0.2">
      <c r="A152" s="33" t="str">
        <f>Translations!$B$473</f>
        <v>Guam</v>
      </c>
    </row>
    <row r="153" spans="1:1" x14ac:dyDescent="0.2">
      <c r="A153" s="33" t="str">
        <f>Translations!$B$474</f>
        <v>Guatemala</v>
      </c>
    </row>
    <row r="154" spans="1:1" x14ac:dyDescent="0.2">
      <c r="A154" s="33" t="str">
        <f>Translations!$B$475</f>
        <v>Guernsey</v>
      </c>
    </row>
    <row r="155" spans="1:1" x14ac:dyDescent="0.2">
      <c r="A155" s="33" t="str">
        <f>Translations!$B$476</f>
        <v>Guinea</v>
      </c>
    </row>
    <row r="156" spans="1:1" x14ac:dyDescent="0.2">
      <c r="A156" s="33" t="str">
        <f>Translations!$B$477</f>
        <v>Guinea-Bissau</v>
      </c>
    </row>
    <row r="157" spans="1:1" x14ac:dyDescent="0.2">
      <c r="A157" s="33" t="str">
        <f>Translations!$B$478</f>
        <v>Guyana</v>
      </c>
    </row>
    <row r="158" spans="1:1" x14ac:dyDescent="0.2">
      <c r="A158" s="33" t="str">
        <f>Translations!$B$479</f>
        <v>Haiti</v>
      </c>
    </row>
    <row r="159" spans="1:1" x14ac:dyDescent="0.2">
      <c r="A159" s="33" t="str">
        <f>Translations!$B$480</f>
        <v>Holy See (Vatican City State)</v>
      </c>
    </row>
    <row r="160" spans="1:1" x14ac:dyDescent="0.2">
      <c r="A160" s="33" t="str">
        <f>Translations!$B$481</f>
        <v>Honduras</v>
      </c>
    </row>
    <row r="161" spans="1:1" x14ac:dyDescent="0.2">
      <c r="A161" s="33" t="str">
        <f>Translations!$B$440</f>
        <v>Hong Kong SAR</v>
      </c>
    </row>
    <row r="162" spans="1:1" x14ac:dyDescent="0.2">
      <c r="A162" s="33" t="str">
        <f>Translations!$B$381</f>
        <v>Hungary</v>
      </c>
    </row>
    <row r="163" spans="1:1" x14ac:dyDescent="0.2">
      <c r="A163" s="33" t="str">
        <f>Translations!$B$382</f>
        <v>Iceland</v>
      </c>
    </row>
    <row r="164" spans="1:1" x14ac:dyDescent="0.2">
      <c r="A164" s="33" t="str">
        <f>Translations!$B$482</f>
        <v>India</v>
      </c>
    </row>
    <row r="165" spans="1:1" x14ac:dyDescent="0.2">
      <c r="A165" s="33" t="str">
        <f>Translations!$B$483</f>
        <v>Indonesia</v>
      </c>
    </row>
    <row r="166" spans="1:1" x14ac:dyDescent="0.2">
      <c r="A166" s="33" t="str">
        <f>Translations!$B$484</f>
        <v>Iran, Islamic Republic of</v>
      </c>
    </row>
    <row r="167" spans="1:1" x14ac:dyDescent="0.2">
      <c r="A167" s="33" t="str">
        <f>Translations!$B$485</f>
        <v>Iraq</v>
      </c>
    </row>
    <row r="168" spans="1:1" x14ac:dyDescent="0.2">
      <c r="A168" s="33" t="str">
        <f>Translations!$B$383</f>
        <v>Ireland</v>
      </c>
    </row>
    <row r="169" spans="1:1" x14ac:dyDescent="0.2">
      <c r="A169" s="33" t="str">
        <f>Translations!$B$486</f>
        <v>Isle of Man</v>
      </c>
    </row>
    <row r="170" spans="1:1" x14ac:dyDescent="0.2">
      <c r="A170" s="33" t="str">
        <f>Translations!$B$487</f>
        <v>Israel</v>
      </c>
    </row>
    <row r="171" spans="1:1" x14ac:dyDescent="0.2">
      <c r="A171" s="33" t="str">
        <f>Translations!$B$384</f>
        <v>Italy</v>
      </c>
    </row>
    <row r="172" spans="1:1" x14ac:dyDescent="0.2">
      <c r="A172" s="33" t="str">
        <f>Translations!$B$488</f>
        <v>Jamaica</v>
      </c>
    </row>
    <row r="173" spans="1:1" x14ac:dyDescent="0.2">
      <c r="A173" s="33" t="str">
        <f>Translations!$B$489</f>
        <v>Japan</v>
      </c>
    </row>
    <row r="174" spans="1:1" x14ac:dyDescent="0.2">
      <c r="A174" s="33" t="str">
        <f>Translations!$B$490</f>
        <v>Jersey</v>
      </c>
    </row>
    <row r="175" spans="1:1" x14ac:dyDescent="0.2">
      <c r="A175" s="33" t="str">
        <f>Translations!$B$491</f>
        <v>Jordan</v>
      </c>
    </row>
    <row r="176" spans="1:1" x14ac:dyDescent="0.2">
      <c r="A176" s="33" t="str">
        <f>Translations!$B$492</f>
        <v>Kazakhstan</v>
      </c>
    </row>
    <row r="177" spans="1:1" x14ac:dyDescent="0.2">
      <c r="A177" s="33" t="str">
        <f>Translations!$B$493</f>
        <v>Kenya</v>
      </c>
    </row>
    <row r="178" spans="1:1" x14ac:dyDescent="0.2">
      <c r="A178" s="33" t="str">
        <f>Translations!$B$494</f>
        <v>Kiribati</v>
      </c>
    </row>
    <row r="179" spans="1:1" x14ac:dyDescent="0.2">
      <c r="A179" s="33" t="str">
        <f>Translations!$B$449</f>
        <v>Korea, Democratic People's Republic of</v>
      </c>
    </row>
    <row r="180" spans="1:1" x14ac:dyDescent="0.2">
      <c r="A180" s="33" t="str">
        <f>Translations!$B$545</f>
        <v>Korea, Republic of</v>
      </c>
    </row>
    <row r="181" spans="1:1" ht="15" x14ac:dyDescent="0.2">
      <c r="A181" s="324" t="str">
        <f>Translations!$B$825</f>
        <v>Kosovo, United Nations Interim Administration Mission</v>
      </c>
    </row>
    <row r="182" spans="1:1" x14ac:dyDescent="0.2">
      <c r="A182" s="33" t="str">
        <f>Translations!$B$495</f>
        <v>Kuwait</v>
      </c>
    </row>
    <row r="183" spans="1:1" x14ac:dyDescent="0.2">
      <c r="A183" s="33" t="str">
        <f>Translations!$B$496</f>
        <v>Kyrgyzstan</v>
      </c>
    </row>
    <row r="184" spans="1:1" x14ac:dyDescent="0.2">
      <c r="A184" s="33" t="str">
        <f>Translations!$B$497</f>
        <v>Lao People's Democratic Republic</v>
      </c>
    </row>
    <row r="185" spans="1:1" x14ac:dyDescent="0.2">
      <c r="A185" s="33" t="str">
        <f>Translations!$B$385</f>
        <v>Latvia</v>
      </c>
    </row>
    <row r="186" spans="1:1" x14ac:dyDescent="0.2">
      <c r="A186" s="33" t="str">
        <f>Translations!$B$498</f>
        <v>Lebanon</v>
      </c>
    </row>
    <row r="187" spans="1:1" x14ac:dyDescent="0.2">
      <c r="A187" s="33" t="str">
        <f>Translations!$B$499</f>
        <v>Lesotho</v>
      </c>
    </row>
    <row r="188" spans="1:1" x14ac:dyDescent="0.2">
      <c r="A188" s="33" t="str">
        <f>Translations!$B$500</f>
        <v>Liberia</v>
      </c>
    </row>
    <row r="189" spans="1:1" x14ac:dyDescent="0.2">
      <c r="A189" s="33" t="str">
        <f>Translations!$B$501</f>
        <v>Libya</v>
      </c>
    </row>
    <row r="190" spans="1:1" x14ac:dyDescent="0.2">
      <c r="A190" s="33" t="str">
        <f>Translations!$B$386</f>
        <v>Liechtenstein</v>
      </c>
    </row>
    <row r="191" spans="1:1" x14ac:dyDescent="0.2">
      <c r="A191" s="33" t="str">
        <f>Translations!$B$387</f>
        <v>Lithuania</v>
      </c>
    </row>
    <row r="192" spans="1:1" x14ac:dyDescent="0.2">
      <c r="A192" s="33" t="str">
        <f>Translations!$B$388</f>
        <v>Luxembourg</v>
      </c>
    </row>
    <row r="193" spans="1:1" x14ac:dyDescent="0.2">
      <c r="A193" s="33" t="str">
        <f>Translations!$B$441</f>
        <v>Macao SAR</v>
      </c>
    </row>
    <row r="194" spans="1:1" x14ac:dyDescent="0.2">
      <c r="A194" s="526" t="str">
        <f>Translations!$B$1194</f>
        <v>North Macedonia</v>
      </c>
    </row>
    <row r="195" spans="1:1" x14ac:dyDescent="0.2">
      <c r="A195" s="33" t="str">
        <f>Translations!$B$502</f>
        <v>Madagascar</v>
      </c>
    </row>
    <row r="196" spans="1:1" x14ac:dyDescent="0.2">
      <c r="A196" s="33" t="str">
        <f>Translations!$B$503</f>
        <v>Malawi</v>
      </c>
    </row>
    <row r="197" spans="1:1" x14ac:dyDescent="0.2">
      <c r="A197" s="33" t="str">
        <f>Translations!$B$504</f>
        <v>Malaysia</v>
      </c>
    </row>
    <row r="198" spans="1:1" x14ac:dyDescent="0.2">
      <c r="A198" s="33" t="str">
        <f>Translations!$B$505</f>
        <v>Maldives</v>
      </c>
    </row>
    <row r="199" spans="1:1" x14ac:dyDescent="0.2">
      <c r="A199" s="33" t="str">
        <f>Translations!$B$506</f>
        <v>Mali</v>
      </c>
    </row>
    <row r="200" spans="1:1" x14ac:dyDescent="0.2">
      <c r="A200" s="33" t="str">
        <f>Translations!$B$389</f>
        <v>Malta</v>
      </c>
    </row>
    <row r="201" spans="1:1" x14ac:dyDescent="0.2">
      <c r="A201" s="33" t="str">
        <f>Translations!$B$507</f>
        <v>Marshall Islands</v>
      </c>
    </row>
    <row r="202" spans="1:1" x14ac:dyDescent="0.2">
      <c r="A202" s="33" t="str">
        <f>Translations!$B$509</f>
        <v>Mauritania</v>
      </c>
    </row>
    <row r="203" spans="1:1" x14ac:dyDescent="0.2">
      <c r="A203" s="33" t="str">
        <f>Translations!$B$510</f>
        <v>Mauritius</v>
      </c>
    </row>
    <row r="204" spans="1:1" x14ac:dyDescent="0.2">
      <c r="A204" s="33" t="str">
        <f>Translations!$B$511</f>
        <v>Mayotte</v>
      </c>
    </row>
    <row r="205" spans="1:1" x14ac:dyDescent="0.2">
      <c r="A205" s="33" t="str">
        <f>Translations!$B$512</f>
        <v>Mexico</v>
      </c>
    </row>
    <row r="206" spans="1:1" x14ac:dyDescent="0.2">
      <c r="A206" s="33" t="str">
        <f>Translations!$B$513</f>
        <v>Micronesia, Federated States of</v>
      </c>
    </row>
    <row r="207" spans="1:1" x14ac:dyDescent="0.2">
      <c r="A207" s="33" t="str">
        <f>Translations!$B$546</f>
        <v>Moldova, Republic of</v>
      </c>
    </row>
    <row r="208" spans="1:1" x14ac:dyDescent="0.2">
      <c r="A208" s="33" t="str">
        <f>Translations!$B$514</f>
        <v>Monaco</v>
      </c>
    </row>
    <row r="209" spans="1:1" x14ac:dyDescent="0.2">
      <c r="A209" s="33" t="str">
        <f>Translations!$B$515</f>
        <v>Mongolia</v>
      </c>
    </row>
    <row r="210" spans="1:1" x14ac:dyDescent="0.2">
      <c r="A210" s="33" t="str">
        <f>Translations!$B$516</f>
        <v>Montenegro</v>
      </c>
    </row>
    <row r="211" spans="1:1" x14ac:dyDescent="0.2">
      <c r="A211" s="33" t="str">
        <f>Translations!$B$517</f>
        <v>Montserrat</v>
      </c>
    </row>
    <row r="212" spans="1:1" x14ac:dyDescent="0.2">
      <c r="A212" s="33" t="str">
        <f>Translations!$B$518</f>
        <v>Morocco</v>
      </c>
    </row>
    <row r="213" spans="1:1" x14ac:dyDescent="0.2">
      <c r="A213" s="33" t="str">
        <f>Translations!$B$519</f>
        <v>Mozambique</v>
      </c>
    </row>
    <row r="214" spans="1:1" x14ac:dyDescent="0.2">
      <c r="A214" s="33" t="str">
        <f>Translations!$B$520</f>
        <v>Myanmar</v>
      </c>
    </row>
    <row r="215" spans="1:1" x14ac:dyDescent="0.2">
      <c r="A215" s="33" t="str">
        <f>Translations!$B$521</f>
        <v>Namibia</v>
      </c>
    </row>
    <row r="216" spans="1:1" x14ac:dyDescent="0.2">
      <c r="A216" s="33" t="str">
        <f>Translations!$B$522</f>
        <v>Nauru</v>
      </c>
    </row>
    <row r="217" spans="1:1" x14ac:dyDescent="0.2">
      <c r="A217" s="33" t="str">
        <f>Translations!$B$523</f>
        <v>Nepal</v>
      </c>
    </row>
    <row r="218" spans="1:1" x14ac:dyDescent="0.2">
      <c r="A218" s="33" t="str">
        <f>Translations!$B$390</f>
        <v>Netherlands</v>
      </c>
    </row>
    <row r="219" spans="1:1" x14ac:dyDescent="0.2">
      <c r="A219" s="33" t="str">
        <f>Translations!$B$525</f>
        <v>New Caledonia</v>
      </c>
    </row>
    <row r="220" spans="1:1" x14ac:dyDescent="0.2">
      <c r="A220" s="33" t="str">
        <f>Translations!$B$526</f>
        <v>New Zealand</v>
      </c>
    </row>
    <row r="221" spans="1:1" x14ac:dyDescent="0.2">
      <c r="A221" s="33" t="str">
        <f>Translations!$B$527</f>
        <v>Nicaragua</v>
      </c>
    </row>
    <row r="222" spans="1:1" x14ac:dyDescent="0.2">
      <c r="A222" s="33" t="str">
        <f>Translations!$B$528</f>
        <v>Niger</v>
      </c>
    </row>
    <row r="223" spans="1:1" x14ac:dyDescent="0.2">
      <c r="A223" s="33" t="str">
        <f>Translations!$B$529</f>
        <v>Nigeria</v>
      </c>
    </row>
    <row r="224" spans="1:1" x14ac:dyDescent="0.2">
      <c r="A224" s="33" t="str">
        <f>Translations!$B$530</f>
        <v>Niue</v>
      </c>
    </row>
    <row r="225" spans="1:1" x14ac:dyDescent="0.2">
      <c r="A225" s="33" t="str">
        <f>Translations!$B$531</f>
        <v>Norfolk Island</v>
      </c>
    </row>
    <row r="226" spans="1:1" x14ac:dyDescent="0.2">
      <c r="A226" s="33" t="str">
        <f>Translations!$B$532</f>
        <v>Northern Mariana Islands</v>
      </c>
    </row>
    <row r="227" spans="1:1" x14ac:dyDescent="0.2">
      <c r="A227" s="33" t="str">
        <f>Translations!$B$391</f>
        <v>Norway</v>
      </c>
    </row>
    <row r="228" spans="1:1" x14ac:dyDescent="0.2">
      <c r="A228" s="33" t="str">
        <f>Translations!$B$534</f>
        <v>Oman</v>
      </c>
    </row>
    <row r="229" spans="1:1" x14ac:dyDescent="0.2">
      <c r="A229" s="33" t="str">
        <f>Translations!$B$535</f>
        <v>Pakistan</v>
      </c>
    </row>
    <row r="230" spans="1:1" x14ac:dyDescent="0.2">
      <c r="A230" s="33" t="str">
        <f>Translations!$B$536</f>
        <v>Palau</v>
      </c>
    </row>
    <row r="231" spans="1:1" x14ac:dyDescent="0.2">
      <c r="A231" s="33" t="str">
        <f>Translations!$B$533</f>
        <v>Palestinian Territory, Occupied</v>
      </c>
    </row>
    <row r="232" spans="1:1" x14ac:dyDescent="0.2">
      <c r="A232" s="33" t="str">
        <f>Translations!$B$537</f>
        <v>Panama</v>
      </c>
    </row>
    <row r="233" spans="1:1" x14ac:dyDescent="0.2">
      <c r="A233" s="33" t="str">
        <f>Translations!$B$538</f>
        <v>Papua New Guinea</v>
      </c>
    </row>
    <row r="234" spans="1:1" x14ac:dyDescent="0.2">
      <c r="A234" s="33" t="str">
        <f>Translations!$B$539</f>
        <v>Paraguay</v>
      </c>
    </row>
    <row r="235" spans="1:1" x14ac:dyDescent="0.2">
      <c r="A235" s="33" t="str">
        <f>Translations!$B$540</f>
        <v>Peru</v>
      </c>
    </row>
    <row r="236" spans="1:1" x14ac:dyDescent="0.2">
      <c r="A236" s="33" t="str">
        <f>Translations!$B$541</f>
        <v>Philippines</v>
      </c>
    </row>
    <row r="237" spans="1:1" x14ac:dyDescent="0.2">
      <c r="A237" s="33" t="str">
        <f>Translations!$B$542</f>
        <v>Pitcairn</v>
      </c>
    </row>
    <row r="238" spans="1:1" x14ac:dyDescent="0.2">
      <c r="A238" s="33" t="str">
        <f>Translations!$B$392</f>
        <v>Poland</v>
      </c>
    </row>
    <row r="239" spans="1:1" x14ac:dyDescent="0.2">
      <c r="A239" s="33" t="str">
        <f>Translations!$B$393</f>
        <v>Portugal</v>
      </c>
    </row>
    <row r="240" spans="1:1" x14ac:dyDescent="0.2">
      <c r="A240" s="33" t="str">
        <f>Translations!$B$543</f>
        <v>Puerto Rico</v>
      </c>
    </row>
    <row r="241" spans="1:1" x14ac:dyDescent="0.2">
      <c r="A241" s="33" t="str">
        <f>Translations!$B$544</f>
        <v>Qatar</v>
      </c>
    </row>
    <row r="242" spans="1:1" x14ac:dyDescent="0.2">
      <c r="A242" s="33" t="str">
        <f>Translations!$B$394</f>
        <v>Romania</v>
      </c>
    </row>
    <row r="243" spans="1:1" x14ac:dyDescent="0.2">
      <c r="A243" s="33" t="str">
        <f>Translations!$B$548</f>
        <v>Russian Federation</v>
      </c>
    </row>
    <row r="244" spans="1:1" x14ac:dyDescent="0.2">
      <c r="A244" s="33" t="str">
        <f>Translations!$B$549</f>
        <v>Rwanda</v>
      </c>
    </row>
    <row r="245" spans="1:1" x14ac:dyDescent="0.2">
      <c r="A245" s="33" t="str">
        <f>Translations!$B$550</f>
        <v>Saint Barthélemy</v>
      </c>
    </row>
    <row r="246" spans="1:1" ht="15" x14ac:dyDescent="0.2">
      <c r="A246" s="324" t="str">
        <f>Translations!$B$826</f>
        <v>Saint Helena, Ascension and Tristan da Cunha</v>
      </c>
    </row>
    <row r="247" spans="1:1" x14ac:dyDescent="0.2">
      <c r="A247" s="33" t="str">
        <f>Translations!$B$552</f>
        <v>Saint Kitts and Nevis</v>
      </c>
    </row>
    <row r="248" spans="1:1" x14ac:dyDescent="0.2">
      <c r="A248" s="33" t="str">
        <f>Translations!$B$553</f>
        <v>Saint Lucia</v>
      </c>
    </row>
    <row r="249" spans="1:1" x14ac:dyDescent="0.2">
      <c r="A249" s="33" t="str">
        <f>Translations!$B$555</f>
        <v>Saint Pierre and Miquelon</v>
      </c>
    </row>
    <row r="250" spans="1:1" x14ac:dyDescent="0.2">
      <c r="A250" s="33" t="str">
        <f>Translations!$B$556</f>
        <v>Saint Vincent and the Grenadines</v>
      </c>
    </row>
    <row r="251" spans="1:1" x14ac:dyDescent="0.2">
      <c r="A251" s="33" t="str">
        <f>Translations!$B$554</f>
        <v>Saint-Martin (French part)</v>
      </c>
    </row>
    <row r="252" spans="1:1" x14ac:dyDescent="0.2">
      <c r="A252" s="33" t="str">
        <f>Translations!$B$557</f>
        <v>Samoa</v>
      </c>
    </row>
    <row r="253" spans="1:1" x14ac:dyDescent="0.2">
      <c r="A253" s="33" t="str">
        <f>Translations!$B$558</f>
        <v>San Marino</v>
      </c>
    </row>
    <row r="254" spans="1:1" x14ac:dyDescent="0.2">
      <c r="A254" s="33" t="str">
        <f>Translations!$B$559</f>
        <v>Sao Tome and Principe</v>
      </c>
    </row>
    <row r="255" spans="1:1" x14ac:dyDescent="0.2">
      <c r="A255" s="33" t="str">
        <f>Translations!$B$560</f>
        <v>Saudi Arabia</v>
      </c>
    </row>
    <row r="256" spans="1:1" x14ac:dyDescent="0.2">
      <c r="A256" s="33" t="str">
        <f>Translations!$B$561</f>
        <v>Senegal</v>
      </c>
    </row>
    <row r="257" spans="1:1" x14ac:dyDescent="0.2">
      <c r="A257" s="33" t="str">
        <f>Translations!$B$562</f>
        <v>Serbia</v>
      </c>
    </row>
    <row r="258" spans="1:1" x14ac:dyDescent="0.2">
      <c r="A258" s="33" t="str">
        <f>Translations!$B$563</f>
        <v>Seychelles</v>
      </c>
    </row>
    <row r="259" spans="1:1" x14ac:dyDescent="0.2">
      <c r="A259" s="33" t="str">
        <f>Translations!$B$564</f>
        <v>Sierra Leone</v>
      </c>
    </row>
    <row r="260" spans="1:1" x14ac:dyDescent="0.2">
      <c r="A260" s="33" t="str">
        <f>Translations!$B$565</f>
        <v>Singapore</v>
      </c>
    </row>
    <row r="261" spans="1:1" ht="15" x14ac:dyDescent="0.2">
      <c r="A261" s="324" t="str">
        <f>Translations!$B$827</f>
        <v>Sint Maarten (Dutch Part)</v>
      </c>
    </row>
    <row r="262" spans="1:1" x14ac:dyDescent="0.2">
      <c r="A262" s="33" t="str">
        <f>Translations!$B$395</f>
        <v>Slovakia</v>
      </c>
    </row>
    <row r="263" spans="1:1" x14ac:dyDescent="0.2">
      <c r="A263" s="33" t="str">
        <f>Translations!$B$396</f>
        <v>Slovenia</v>
      </c>
    </row>
    <row r="264" spans="1:1" x14ac:dyDescent="0.2">
      <c r="A264" s="33" t="str">
        <f>Translations!$B$566</f>
        <v>Solomon Islands</v>
      </c>
    </row>
    <row r="265" spans="1:1" x14ac:dyDescent="0.2">
      <c r="A265" s="33" t="str">
        <f>Translations!$B$567</f>
        <v>Somalia</v>
      </c>
    </row>
    <row r="266" spans="1:1" x14ac:dyDescent="0.2">
      <c r="A266" s="33" t="str">
        <f>Translations!$B$568</f>
        <v>South Africa</v>
      </c>
    </row>
    <row r="267" spans="1:1" ht="15" x14ac:dyDescent="0.2">
      <c r="A267" s="324" t="str">
        <f>Translations!$B$828</f>
        <v>South Georgia and the South Sandwich Islands</v>
      </c>
    </row>
    <row r="268" spans="1:1" ht="15" x14ac:dyDescent="0.2">
      <c r="A268" s="324" t="str">
        <f>Translations!$B$829</f>
        <v>South Sudan</v>
      </c>
    </row>
    <row r="269" spans="1:1" x14ac:dyDescent="0.2">
      <c r="A269" s="33" t="str">
        <f>Translations!$B$397</f>
        <v>Spain</v>
      </c>
    </row>
    <row r="270" spans="1:1" x14ac:dyDescent="0.2">
      <c r="A270" s="33" t="str">
        <f>Translations!$B$569</f>
        <v>Sri Lanka</v>
      </c>
    </row>
    <row r="271" spans="1:1" x14ac:dyDescent="0.2">
      <c r="A271" s="33" t="str">
        <f>Translations!$B$570</f>
        <v>Sudan</v>
      </c>
    </row>
    <row r="272" spans="1:1" x14ac:dyDescent="0.2">
      <c r="A272" s="33" t="str">
        <f>Translations!$B$571</f>
        <v>Suriname</v>
      </c>
    </row>
    <row r="273" spans="1:1" x14ac:dyDescent="0.2">
      <c r="A273" s="33" t="str">
        <f>Translations!$B$572</f>
        <v>Svalbard and Jan Mayen Islands</v>
      </c>
    </row>
    <row r="274" spans="1:1" x14ac:dyDescent="0.2">
      <c r="A274" s="33" t="str">
        <f>Translations!$B$573</f>
        <v>Swaziland</v>
      </c>
    </row>
    <row r="275" spans="1:1" x14ac:dyDescent="0.2">
      <c r="A275" s="33" t="str">
        <f>Translations!$B$398</f>
        <v>Sweden</v>
      </c>
    </row>
    <row r="276" spans="1:1" x14ac:dyDescent="0.2">
      <c r="A276" s="33" t="str">
        <f>Translations!$B$574</f>
        <v>Switzerland</v>
      </c>
    </row>
    <row r="277" spans="1:1" x14ac:dyDescent="0.2">
      <c r="A277" s="33" t="str">
        <f>Translations!$B$575</f>
        <v>Syrian Arab Republic</v>
      </c>
    </row>
    <row r="278" spans="1:1" ht="15" x14ac:dyDescent="0.2">
      <c r="A278" s="324" t="str">
        <f>Translations!$B$830</f>
        <v>Taiwan</v>
      </c>
    </row>
    <row r="279" spans="1:1" x14ac:dyDescent="0.2">
      <c r="A279" s="33" t="str">
        <f>Translations!$B$576</f>
        <v>Tajikistan</v>
      </c>
    </row>
    <row r="280" spans="1:1" x14ac:dyDescent="0.2">
      <c r="A280" s="33" t="str">
        <f>Translations!$B$592</f>
        <v>Tanzania, United Republic of</v>
      </c>
    </row>
    <row r="281" spans="1:1" x14ac:dyDescent="0.2">
      <c r="A281" s="33" t="str">
        <f>Translations!$B$577</f>
        <v>Thailand</v>
      </c>
    </row>
    <row r="282" spans="1:1" x14ac:dyDescent="0.2">
      <c r="A282" s="33" t="str">
        <f>Translations!$B$579</f>
        <v>Timor-Leste</v>
      </c>
    </row>
    <row r="283" spans="1:1" x14ac:dyDescent="0.2">
      <c r="A283" s="33" t="str">
        <f>Translations!$B$580</f>
        <v>Togo</v>
      </c>
    </row>
    <row r="284" spans="1:1" x14ac:dyDescent="0.2">
      <c r="A284" s="33" t="str">
        <f>Translations!$B$581</f>
        <v>Tokelau</v>
      </c>
    </row>
    <row r="285" spans="1:1" x14ac:dyDescent="0.2">
      <c r="A285" s="33" t="str">
        <f>Translations!$B$582</f>
        <v>Tonga</v>
      </c>
    </row>
    <row r="286" spans="1:1" x14ac:dyDescent="0.2">
      <c r="A286" s="33" t="str">
        <f>Translations!$B$583</f>
        <v>Trinidad and Tobago</v>
      </c>
    </row>
    <row r="287" spans="1:1" x14ac:dyDescent="0.2">
      <c r="A287" s="33" t="str">
        <f>Translations!$B$584</f>
        <v>Tunisia</v>
      </c>
    </row>
    <row r="288" spans="1:1" x14ac:dyDescent="0.2">
      <c r="A288" s="33" t="str">
        <f>Translations!$B$585</f>
        <v>Turkey</v>
      </c>
    </row>
    <row r="289" spans="1:1" x14ac:dyDescent="0.2">
      <c r="A289" s="33" t="str">
        <f>Translations!$B$586</f>
        <v>Turkmenistan</v>
      </c>
    </row>
    <row r="290" spans="1:1" x14ac:dyDescent="0.2">
      <c r="A290" s="33" t="str">
        <f>Translations!$B$587</f>
        <v>Turks and Caicos Islands</v>
      </c>
    </row>
    <row r="291" spans="1:1" x14ac:dyDescent="0.2">
      <c r="A291" s="33" t="str">
        <f>Translations!$B$588</f>
        <v>Tuvalu</v>
      </c>
    </row>
    <row r="292" spans="1:1" x14ac:dyDescent="0.2">
      <c r="A292" s="33" t="str">
        <f>Translations!$B$589</f>
        <v>Uganda</v>
      </c>
    </row>
    <row r="293" spans="1:1" x14ac:dyDescent="0.2">
      <c r="A293" s="33" t="str">
        <f>Translations!$B$590</f>
        <v>Ukraine</v>
      </c>
    </row>
    <row r="294" spans="1:1" x14ac:dyDescent="0.2">
      <c r="A294" s="33" t="str">
        <f>Translations!$B$591</f>
        <v>United Arab Emirates</v>
      </c>
    </row>
    <row r="295" spans="1:1" x14ac:dyDescent="0.2">
      <c r="A295" s="33" t="str">
        <f>Translations!$B$399</f>
        <v>United Kingdom</v>
      </c>
    </row>
    <row r="296" spans="1:1" x14ac:dyDescent="0.2">
      <c r="A296" s="33" t="str">
        <f>Translations!$B$593</f>
        <v>United States</v>
      </c>
    </row>
    <row r="297" spans="1:1" x14ac:dyDescent="0.2">
      <c r="A297" s="33" t="str">
        <f>Translations!$B$595</f>
        <v>Uruguay</v>
      </c>
    </row>
    <row r="298" spans="1:1" x14ac:dyDescent="0.2">
      <c r="A298" s="33" t="str">
        <f>Translations!$B$596</f>
        <v>Uzbekistan</v>
      </c>
    </row>
    <row r="299" spans="1:1" x14ac:dyDescent="0.2">
      <c r="A299" s="33" t="str">
        <f>Translations!$B$597</f>
        <v>Vanuatu</v>
      </c>
    </row>
    <row r="300" spans="1:1" x14ac:dyDescent="0.2">
      <c r="A300" s="33" t="str">
        <f>Translations!$B$598</f>
        <v>Venezuela, Bolivarian Republic of</v>
      </c>
    </row>
    <row r="301" spans="1:1" x14ac:dyDescent="0.2">
      <c r="A301" s="33" t="str">
        <f>Translations!$B$599</f>
        <v>Viet Nam</v>
      </c>
    </row>
    <row r="302" spans="1:1" x14ac:dyDescent="0.2">
      <c r="A302" s="33" t="str">
        <f>Translations!$B$426</f>
        <v>Virgin Islands, British</v>
      </c>
    </row>
    <row r="303" spans="1:1" x14ac:dyDescent="0.2">
      <c r="A303" s="33" t="str">
        <f>Translations!$B$594</f>
        <v>Virgin Islands, U.S.</v>
      </c>
    </row>
    <row r="304" spans="1:1" x14ac:dyDescent="0.2">
      <c r="A304" s="33" t="str">
        <f>Translations!$B$600</f>
        <v>Wallis and Futuna Islands</v>
      </c>
    </row>
    <row r="305" spans="1:1" x14ac:dyDescent="0.2">
      <c r="A305" s="33" t="str">
        <f>Translations!$B$601</f>
        <v>Western Sahara</v>
      </c>
    </row>
    <row r="306" spans="1:1" x14ac:dyDescent="0.2">
      <c r="A306" s="33" t="str">
        <f>Translations!$B$602</f>
        <v>Yemen</v>
      </c>
    </row>
    <row r="307" spans="1:1" x14ac:dyDescent="0.2">
      <c r="A307" s="33" t="str">
        <f>Translations!$B$603</f>
        <v>Zambia</v>
      </c>
    </row>
    <row r="308" spans="1:1" x14ac:dyDescent="0.2">
      <c r="A308" s="33" t="str">
        <f>Translations!$B$604</f>
        <v>Zimbabwe</v>
      </c>
    </row>
    <row r="312" spans="1:1" x14ac:dyDescent="0.2">
      <c r="A312" s="12" t="s">
        <v>844</v>
      </c>
    </row>
    <row r="313" spans="1:1" x14ac:dyDescent="0.2">
      <c r="A313" s="11" t="str">
        <f>Translations!$B$605</f>
        <v>submitted to competent authority</v>
      </c>
    </row>
    <row r="314" spans="1:1" x14ac:dyDescent="0.2">
      <c r="A314" s="11" t="str">
        <f>Translations!$B$606</f>
        <v>approved by competent authority</v>
      </c>
    </row>
    <row r="315" spans="1:1" x14ac:dyDescent="0.2">
      <c r="A315" s="11" t="str">
        <f>Translations!$B$607</f>
        <v>rejected by competent authority</v>
      </c>
    </row>
    <row r="316" spans="1:1" x14ac:dyDescent="0.2">
      <c r="A316" s="11" t="str">
        <f>Translations!$B$608</f>
        <v>returned with remarks</v>
      </c>
    </row>
    <row r="317" spans="1:1" x14ac:dyDescent="0.2">
      <c r="A317" s="11" t="str">
        <f>Translations!$B$609</f>
        <v>working draft</v>
      </c>
    </row>
    <row r="318" spans="1:1" x14ac:dyDescent="0.2">
      <c r="A318" s="11"/>
    </row>
    <row r="325" spans="1:1" x14ac:dyDescent="0.2">
      <c r="A325" s="32" t="s">
        <v>286</v>
      </c>
    </row>
    <row r="326" spans="1:1" x14ac:dyDescent="0.2">
      <c r="A326" s="33" t="str">
        <f>Translations!$B$368</f>
        <v>Please select</v>
      </c>
    </row>
    <row r="327" spans="1:1" x14ac:dyDescent="0.2">
      <c r="A327" s="33" t="str">
        <f>Translations!$B$610</f>
        <v>Commercial</v>
      </c>
    </row>
    <row r="328" spans="1:1" x14ac:dyDescent="0.2">
      <c r="A328" s="33" t="str">
        <f>Translations!$B$611</f>
        <v>Non-commercial</v>
      </c>
    </row>
    <row r="331" spans="1:1" x14ac:dyDescent="0.2">
      <c r="A331" s="35" t="s">
        <v>296</v>
      </c>
    </row>
    <row r="332" spans="1:1" x14ac:dyDescent="0.2">
      <c r="A332" s="33" t="str">
        <f>Translations!$B$368</f>
        <v>Please select</v>
      </c>
    </row>
    <row r="333" spans="1:1" x14ac:dyDescent="0.2">
      <c r="A333" s="33" t="str">
        <f>Translations!$B$612</f>
        <v>Scheduled flights</v>
      </c>
    </row>
    <row r="334" spans="1:1" x14ac:dyDescent="0.2">
      <c r="A334" s="33" t="str">
        <f>Translations!$B$613</f>
        <v>Non-scheduled flights</v>
      </c>
    </row>
    <row r="335" spans="1:1" x14ac:dyDescent="0.2">
      <c r="A335" s="33" t="str">
        <f>Translations!$B$614</f>
        <v>Scheduled and non-scheduled flights</v>
      </c>
    </row>
    <row r="338" spans="1:1" x14ac:dyDescent="0.2">
      <c r="A338" s="35" t="s">
        <v>313</v>
      </c>
    </row>
    <row r="339" spans="1:1" x14ac:dyDescent="0.2">
      <c r="A339" s="33" t="str">
        <f>Translations!$B$368</f>
        <v>Please select</v>
      </c>
    </row>
    <row r="340" spans="1:1" x14ac:dyDescent="0.2">
      <c r="A340" s="34" t="str">
        <f>Translations!$B$615</f>
        <v>Only intra-EEA flights</v>
      </c>
    </row>
    <row r="341" spans="1:1" x14ac:dyDescent="0.2">
      <c r="A341" s="34" t="str">
        <f>Translations!$B$616</f>
        <v>Flights inside and outside the EEA</v>
      </c>
    </row>
    <row r="344" spans="1:1" x14ac:dyDescent="0.2">
      <c r="A344" s="35" t="s">
        <v>246</v>
      </c>
    </row>
    <row r="345" spans="1:1" x14ac:dyDescent="0.2">
      <c r="A345" s="33" t="str">
        <f>Translations!$B$368</f>
        <v>Please select</v>
      </c>
    </row>
    <row r="346" spans="1:1" x14ac:dyDescent="0.2">
      <c r="A346" s="33"/>
    </row>
    <row r="347" spans="1:1" x14ac:dyDescent="0.2">
      <c r="A347" s="33" t="str">
        <f>Translations!$B$617</f>
        <v>Captain</v>
      </c>
    </row>
    <row r="348" spans="1:1" x14ac:dyDescent="0.2">
      <c r="A348" s="33" t="str">
        <f>Translations!$B$618</f>
        <v>Mr</v>
      </c>
    </row>
    <row r="349" spans="1:1" x14ac:dyDescent="0.2">
      <c r="A349" s="33" t="str">
        <f>Translations!$B$619</f>
        <v>Mrs</v>
      </c>
    </row>
    <row r="350" spans="1:1" x14ac:dyDescent="0.2">
      <c r="A350" s="33" t="str">
        <f>Translations!$B$620</f>
        <v>Ms</v>
      </c>
    </row>
    <row r="351" spans="1:1" x14ac:dyDescent="0.2">
      <c r="A351" s="33" t="str">
        <f>Translations!$B$621</f>
        <v>Miss</v>
      </c>
    </row>
    <row r="352" spans="1:1" x14ac:dyDescent="0.2">
      <c r="A352" s="33" t="str">
        <f>Translations!$B$622</f>
        <v>Dr</v>
      </c>
    </row>
    <row r="354" spans="1:1" x14ac:dyDescent="0.2">
      <c r="A354" s="35" t="s">
        <v>350</v>
      </c>
    </row>
    <row r="355" spans="1:1" x14ac:dyDescent="0.2">
      <c r="A355" s="36" t="str">
        <f>Translations!$B$368</f>
        <v>Please select</v>
      </c>
    </row>
    <row r="356" spans="1:1" x14ac:dyDescent="0.2">
      <c r="A356" s="36"/>
    </row>
    <row r="357" spans="1:1" x14ac:dyDescent="0.2">
      <c r="A357" s="33" t="str">
        <f>Translations!$B$623</f>
        <v>Company / Limited Liability Partnership</v>
      </c>
    </row>
    <row r="358" spans="1:1" x14ac:dyDescent="0.2">
      <c r="A358" s="33" t="str">
        <f>Translations!$B$624</f>
        <v>Partnership</v>
      </c>
    </row>
    <row r="359" spans="1:1" x14ac:dyDescent="0.2">
      <c r="A359" s="33" t="str">
        <f>Translations!$B$625</f>
        <v>Individual / Sole Trader</v>
      </c>
    </row>
    <row r="361" spans="1:1" x14ac:dyDescent="0.2">
      <c r="A361" s="35" t="s">
        <v>222</v>
      </c>
    </row>
    <row r="362" spans="1:1" x14ac:dyDescent="0.2">
      <c r="A362" s="33" t="str">
        <f>Translations!$B$368</f>
        <v>Please select</v>
      </c>
    </row>
    <row r="363" spans="1:1" x14ac:dyDescent="0.2">
      <c r="A363" s="33" t="str">
        <f>Translations!$B$626</f>
        <v>Actual/standard mass from Mass &amp; Balance documentation</v>
      </c>
    </row>
    <row r="364" spans="1:1" x14ac:dyDescent="0.2">
      <c r="A364" s="33" t="str">
        <f>Translations!$B$627</f>
        <v>Alternative methodology</v>
      </c>
    </row>
    <row r="366" spans="1:1" x14ac:dyDescent="0.2">
      <c r="A366" s="35" t="s">
        <v>224</v>
      </c>
    </row>
    <row r="367" spans="1:1" x14ac:dyDescent="0.2">
      <c r="A367" s="33" t="str">
        <f>Translations!$B$368</f>
        <v>Please select</v>
      </c>
    </row>
    <row r="368" spans="1:1" x14ac:dyDescent="0.2">
      <c r="A368" s="33" t="str">
        <f>Translations!$B$628</f>
        <v>100 kg default</v>
      </c>
    </row>
    <row r="369" spans="1:1" x14ac:dyDescent="0.2">
      <c r="A369" s="33" t="str">
        <f>Translations!$B$629</f>
        <v>Mass contained in Mass &amp; Balance documentation</v>
      </c>
    </row>
    <row r="370" spans="1:1" x14ac:dyDescent="0.2">
      <c r="A370" s="14"/>
    </row>
    <row r="371" spans="1:1" x14ac:dyDescent="0.2">
      <c r="A371" s="32" t="s">
        <v>377</v>
      </c>
    </row>
    <row r="372" spans="1:1" x14ac:dyDescent="0.2">
      <c r="A372" s="33"/>
    </row>
    <row r="373" spans="1:1" x14ac:dyDescent="0.2">
      <c r="A373" s="37" t="s">
        <v>208</v>
      </c>
    </row>
    <row r="374" spans="1:1" x14ac:dyDescent="0.2">
      <c r="A374" s="37" t="s">
        <v>209</v>
      </c>
    </row>
    <row r="375" spans="1:1" x14ac:dyDescent="0.2">
      <c r="A375" s="37" t="s">
        <v>210</v>
      </c>
    </row>
    <row r="376" spans="1:1" x14ac:dyDescent="0.2">
      <c r="A376" s="37" t="s">
        <v>211</v>
      </c>
    </row>
    <row r="377" spans="1:1" x14ac:dyDescent="0.2">
      <c r="A377" s="37" t="s">
        <v>212</v>
      </c>
    </row>
    <row r="378" spans="1:1" x14ac:dyDescent="0.2">
      <c r="A378" s="37" t="s">
        <v>388</v>
      </c>
    </row>
    <row r="379" spans="1:1" x14ac:dyDescent="0.2">
      <c r="A379" s="37" t="s">
        <v>390</v>
      </c>
    </row>
    <row r="380" spans="1:1" x14ac:dyDescent="0.2">
      <c r="A380" s="37" t="s">
        <v>393</v>
      </c>
    </row>
    <row r="382" spans="1:1" x14ac:dyDescent="0.2">
      <c r="A382" s="35" t="s">
        <v>676</v>
      </c>
    </row>
    <row r="383" spans="1:1" x14ac:dyDescent="0.2">
      <c r="A383" s="33" t="str">
        <f>Translations!$B$368</f>
        <v>Please select</v>
      </c>
    </row>
    <row r="384" spans="1:1" x14ac:dyDescent="0.2">
      <c r="A384" s="33" t="str">
        <f>Translations!$B$630</f>
        <v>No documented environmental management system in place</v>
      </c>
    </row>
    <row r="385" spans="1:1" x14ac:dyDescent="0.2">
      <c r="A385" s="33" t="str">
        <f>Translations!$B$631</f>
        <v>Documented environmental management system in place</v>
      </c>
    </row>
    <row r="386" spans="1:1" x14ac:dyDescent="0.2">
      <c r="A386" s="33" t="str">
        <f>Translations!$B$632</f>
        <v>Certified environmental management system in place</v>
      </c>
    </row>
    <row r="389" spans="1:1" x14ac:dyDescent="0.2">
      <c r="A389" s="35" t="s">
        <v>449</v>
      </c>
    </row>
    <row r="390" spans="1:1" x14ac:dyDescent="0.2">
      <c r="A390" s="33" t="str">
        <f>Translations!$B$368</f>
        <v>Please select</v>
      </c>
    </row>
    <row r="391" spans="1:1" x14ac:dyDescent="0.2">
      <c r="A391" s="33" t="b">
        <v>1</v>
      </c>
    </row>
    <row r="392" spans="1:1" x14ac:dyDescent="0.2">
      <c r="A392" s="33" t="b">
        <v>0</v>
      </c>
    </row>
    <row r="394" spans="1:1" x14ac:dyDescent="0.2">
      <c r="A394" s="35" t="s">
        <v>1102</v>
      </c>
    </row>
    <row r="395" spans="1:1" x14ac:dyDescent="0.2">
      <c r="A395" s="33" t="b">
        <v>1</v>
      </c>
    </row>
    <row r="396" spans="1:1" x14ac:dyDescent="0.2">
      <c r="A396" s="33" t="b">
        <v>0</v>
      </c>
    </row>
    <row r="398" spans="1:1" x14ac:dyDescent="0.2">
      <c r="A398" s="35" t="s">
        <v>216</v>
      </c>
    </row>
    <row r="399" spans="1:1" x14ac:dyDescent="0.2">
      <c r="A399" s="33" t="str">
        <f>Translations!$B$633</f>
        <v>Use by Competent Authority only</v>
      </c>
    </row>
    <row r="400" spans="1:1" x14ac:dyDescent="0.2">
      <c r="A400" s="33" t="str">
        <f>Translations!$B$634</f>
        <v>To be filled in by aircraft operator</v>
      </c>
    </row>
    <row r="403" spans="1:1" x14ac:dyDescent="0.2">
      <c r="A403" s="32" t="s">
        <v>132</v>
      </c>
    </row>
    <row r="404" spans="1:1" x14ac:dyDescent="0.2">
      <c r="A404" s="33" t="str">
        <f>Translations!$B$635</f>
        <v>Monitoring Plan for Annual Emissions</v>
      </c>
    </row>
    <row r="405" spans="1:1" x14ac:dyDescent="0.2">
      <c r="A405" s="33" t="str">
        <f>Translations!$B$636</f>
        <v>Monitoring Plan for  Tonne-Kilometre Data</v>
      </c>
    </row>
    <row r="408" spans="1:1" x14ac:dyDescent="0.2">
      <c r="A408" s="32" t="s">
        <v>179</v>
      </c>
    </row>
    <row r="409" spans="1:1" x14ac:dyDescent="0.2">
      <c r="A409" s="33"/>
    </row>
    <row r="410" spans="1:1" x14ac:dyDescent="0.2">
      <c r="A410" s="33" t="str">
        <f>Translations!$B$637</f>
        <v>n.a.</v>
      </c>
    </row>
    <row r="412" spans="1:1" x14ac:dyDescent="0.2">
      <c r="A412" s="32" t="s">
        <v>137</v>
      </c>
    </row>
    <row r="413" spans="1:1" x14ac:dyDescent="0.2">
      <c r="A413" s="33" t="str">
        <f>Translations!$B$638</f>
        <v>New monitoring plan</v>
      </c>
    </row>
    <row r="414" spans="1:1" x14ac:dyDescent="0.2">
      <c r="A414" s="33" t="str">
        <f>Translations!$B$639</f>
        <v>Updated monitoring plan</v>
      </c>
    </row>
    <row r="417" spans="1:1" x14ac:dyDescent="0.2">
      <c r="A417" s="32" t="s">
        <v>711</v>
      </c>
    </row>
    <row r="418" spans="1:1" x14ac:dyDescent="0.2">
      <c r="A418" s="38" t="b">
        <v>1</v>
      </c>
    </row>
    <row r="419" spans="1:1" x14ac:dyDescent="0.2">
      <c r="A419" s="38" t="b">
        <v>0</v>
      </c>
    </row>
    <row r="420" spans="1:1" x14ac:dyDescent="0.2">
      <c r="A420" s="38">
        <v>1</v>
      </c>
    </row>
    <row r="421" spans="1:1" x14ac:dyDescent="0.2">
      <c r="A421" s="38">
        <v>0</v>
      </c>
    </row>
    <row r="424" spans="1:1" x14ac:dyDescent="0.2">
      <c r="A424" s="35" t="s">
        <v>793</v>
      </c>
    </row>
    <row r="425" spans="1:1" x14ac:dyDescent="0.2">
      <c r="A425" s="36" t="str">
        <f>Translations!$B$368</f>
        <v>Please select</v>
      </c>
    </row>
    <row r="426" spans="1:1" x14ac:dyDescent="0.2">
      <c r="A426" s="36" t="str">
        <f>Translations!$B$640</f>
        <v>As measured by fuel supplier</v>
      </c>
    </row>
    <row r="427" spans="1:1" x14ac:dyDescent="0.2">
      <c r="A427" s="36" t="str">
        <f>Translations!$B$641</f>
        <v>On-board measuring equipment</v>
      </c>
    </row>
    <row r="429" spans="1:1" x14ac:dyDescent="0.2">
      <c r="A429" s="35" t="s">
        <v>796</v>
      </c>
    </row>
    <row r="430" spans="1:1" x14ac:dyDescent="0.2">
      <c r="A430" s="36" t="str">
        <f>Translations!$B$368</f>
        <v>Please select</v>
      </c>
    </row>
    <row r="431" spans="1:1" x14ac:dyDescent="0.2">
      <c r="A431" s="36"/>
    </row>
    <row r="432" spans="1:1" x14ac:dyDescent="0.2">
      <c r="A432" s="36" t="str">
        <f>Translations!$B$642</f>
        <v>Taken from fuel supplier (delivery notes or invoices)</v>
      </c>
    </row>
    <row r="433" spans="1:1" x14ac:dyDescent="0.2">
      <c r="A433" s="36" t="str">
        <f>Translations!$B$643</f>
        <v>Recorded in Mass &amp; Balance documentation</v>
      </c>
    </row>
    <row r="434" spans="1:1" x14ac:dyDescent="0.2">
      <c r="A434" s="36" t="str">
        <f>Translations!$B$644</f>
        <v>Recorded in aircraft technical log</v>
      </c>
    </row>
    <row r="435" spans="1:1" x14ac:dyDescent="0.2">
      <c r="A435" s="36" t="str">
        <f>Translations!$B$645</f>
        <v>Transmitted electronically from aircraft to operator</v>
      </c>
    </row>
    <row r="437" spans="1:1" x14ac:dyDescent="0.2">
      <c r="A437" s="35" t="s">
        <v>772</v>
      </c>
    </row>
    <row r="438" spans="1:1" x14ac:dyDescent="0.2">
      <c r="A438" s="33" t="str">
        <f>Translations!$B$368</f>
        <v>Please select</v>
      </c>
    </row>
    <row r="439" spans="1:1" x14ac:dyDescent="0.2">
      <c r="A439" s="33"/>
    </row>
    <row r="440" spans="1:1" x14ac:dyDescent="0.2">
      <c r="A440" s="33" t="str">
        <f>Translations!$B$646</f>
        <v>Daily</v>
      </c>
    </row>
    <row r="441" spans="1:1" x14ac:dyDescent="0.2">
      <c r="A441" s="33" t="str">
        <f>Translations!$B$647</f>
        <v>Weekly</v>
      </c>
    </row>
    <row r="442" spans="1:1" x14ac:dyDescent="0.2">
      <c r="A442" s="33" t="str">
        <f>Translations!$B$648</f>
        <v>Monthly</v>
      </c>
    </row>
    <row r="443" spans="1:1" x14ac:dyDescent="0.2">
      <c r="A443" s="33" t="str">
        <f>Translations!$B$649</f>
        <v>Annual</v>
      </c>
    </row>
    <row r="445" spans="1:1" x14ac:dyDescent="0.2">
      <c r="A445" s="35" t="s">
        <v>804</v>
      </c>
    </row>
    <row r="446" spans="1:1" x14ac:dyDescent="0.2">
      <c r="A446" s="33" t="str">
        <f>Translations!$B$368</f>
        <v>Please select</v>
      </c>
    </row>
    <row r="447" spans="1:1" x14ac:dyDescent="0.2">
      <c r="A447" s="33" t="str">
        <f>Translations!$B$650</f>
        <v>EF</v>
      </c>
    </row>
    <row r="448" spans="1:1" x14ac:dyDescent="0.2">
      <c r="A448" s="33" t="str">
        <f>Translations!$B$651</f>
        <v>NCV</v>
      </c>
    </row>
    <row r="449" spans="1:1" x14ac:dyDescent="0.2">
      <c r="A449" s="33" t="str">
        <f>Translations!$B$652</f>
        <v>NCV &amp; EF</v>
      </c>
    </row>
    <row r="450" spans="1:1" x14ac:dyDescent="0.2">
      <c r="A450" s="33" t="str">
        <f>Translations!$B$653</f>
        <v>Biogenic content</v>
      </c>
    </row>
    <row r="451" spans="1:1" x14ac:dyDescent="0.2">
      <c r="A451" s="33" t="str">
        <f>Translations!$B$654</f>
        <v>NCV, EF &amp; bio</v>
      </c>
    </row>
    <row r="453" spans="1:1" x14ac:dyDescent="0.2">
      <c r="A453" s="35" t="s">
        <v>809</v>
      </c>
    </row>
    <row r="454" spans="1:1" x14ac:dyDescent="0.2">
      <c r="A454" s="33" t="str">
        <f>Translations!$B$368</f>
        <v>Please select</v>
      </c>
    </row>
    <row r="455" spans="1:1" x14ac:dyDescent="0.2">
      <c r="A455" s="33" t="s">
        <v>810</v>
      </c>
    </row>
    <row r="456" spans="1:1" x14ac:dyDescent="0.2">
      <c r="A456" s="33" t="s">
        <v>811</v>
      </c>
    </row>
    <row r="457" spans="1:1" x14ac:dyDescent="0.2">
      <c r="A457" s="33" t="str">
        <f>Translations!$B$637</f>
        <v>n.a.</v>
      </c>
    </row>
    <row r="459" spans="1:1" x14ac:dyDescent="0.2">
      <c r="A459" s="35" t="s">
        <v>663</v>
      </c>
    </row>
    <row r="460" spans="1:1" x14ac:dyDescent="0.2">
      <c r="A460" s="39" t="str">
        <f>""</f>
        <v/>
      </c>
    </row>
    <row r="461" spans="1:1" x14ac:dyDescent="0.2">
      <c r="A461" s="39">
        <v>2</v>
      </c>
    </row>
    <row r="462" spans="1:1" x14ac:dyDescent="0.2">
      <c r="A462" s="39">
        <v>1</v>
      </c>
    </row>
    <row r="463" spans="1:1" x14ac:dyDescent="0.2">
      <c r="A463" s="39" t="str">
        <f>Translations!$B$637</f>
        <v>n.a.</v>
      </c>
    </row>
    <row r="468" spans="1:1" x14ac:dyDescent="0.2">
      <c r="A468" s="35" t="s">
        <v>12</v>
      </c>
    </row>
    <row r="469" spans="1:1" x14ac:dyDescent="0.2">
      <c r="A469" s="33" t="str">
        <f>Translations!$B$368</f>
        <v>Please select</v>
      </c>
    </row>
    <row r="470" spans="1:1" x14ac:dyDescent="0.2">
      <c r="A470" s="33" t="str">
        <f>Translations!$B$655</f>
        <v>Major</v>
      </c>
    </row>
    <row r="471" spans="1:1" x14ac:dyDescent="0.2">
      <c r="A471" s="33" t="str">
        <f>Translations!$B$656</f>
        <v>Minor</v>
      </c>
    </row>
    <row r="472" spans="1:1" x14ac:dyDescent="0.2">
      <c r="A472" s="33" t="str">
        <f>Translations!$B$657</f>
        <v>De minimis</v>
      </c>
    </row>
    <row r="474" spans="1:1" x14ac:dyDescent="0.2">
      <c r="A474" s="35" t="s">
        <v>16</v>
      </c>
    </row>
    <row r="475" spans="1:1" x14ac:dyDescent="0.2">
      <c r="A475" s="40" t="str">
        <f>Translations!$B$368</f>
        <v>Please select</v>
      </c>
    </row>
    <row r="476" spans="1:1" x14ac:dyDescent="0.2">
      <c r="A476" s="40" t="str">
        <f>Translations!$B$220</f>
        <v>Method A</v>
      </c>
    </row>
    <row r="477" spans="1:1" x14ac:dyDescent="0.2">
      <c r="A477" s="40" t="str">
        <f>Translations!$B$222</f>
        <v>Method B</v>
      </c>
    </row>
    <row r="480" spans="1:1" x14ac:dyDescent="0.2">
      <c r="A480" s="35" t="s">
        <v>17</v>
      </c>
    </row>
    <row r="481" spans="1:1" x14ac:dyDescent="0.2">
      <c r="A481" s="40" t="str">
        <f>Translations!$B$368</f>
        <v>Please select</v>
      </c>
    </row>
    <row r="482" spans="1:1" x14ac:dyDescent="0.2">
      <c r="A482" s="33" t="str">
        <f>Translations!$B$658</f>
        <v>Actual density in aircraft tanks</v>
      </c>
    </row>
    <row r="483" spans="1:1" x14ac:dyDescent="0.2">
      <c r="A483" s="33" t="str">
        <f>Translations!$B$659</f>
        <v>Actual density of uplift</v>
      </c>
    </row>
    <row r="484" spans="1:1" x14ac:dyDescent="0.2">
      <c r="A484" s="33" t="str">
        <f>Translations!$B$660</f>
        <v>Standard value (0.8kg/litre)</v>
      </c>
    </row>
    <row r="487" spans="1:1" x14ac:dyDescent="0.2">
      <c r="A487" s="35" t="s">
        <v>21</v>
      </c>
    </row>
    <row r="488" spans="1:1" x14ac:dyDescent="0.2">
      <c r="A488" s="33" t="str">
        <f>Translations!$B$661</f>
        <v>Jet kerosene</v>
      </c>
    </row>
    <row r="489" spans="1:1" x14ac:dyDescent="0.2">
      <c r="A489" s="33" t="str">
        <f>Translations!$B$662</f>
        <v>Jet gasoline</v>
      </c>
    </row>
    <row r="490" spans="1:1" x14ac:dyDescent="0.2">
      <c r="A490" s="33" t="str">
        <f>Translations!$B$663</f>
        <v>Aviation gasoline</v>
      </c>
    </row>
    <row r="491" spans="1:1" x14ac:dyDescent="0.2">
      <c r="A491" s="33" t="str">
        <f>Translations!$B$664</f>
        <v>Alternative</v>
      </c>
    </row>
    <row r="492" spans="1:1" x14ac:dyDescent="0.2">
      <c r="A492" s="33" t="str">
        <f>Translations!$B$184</f>
        <v>Biofuel</v>
      </c>
    </row>
    <row r="494" spans="1:1" x14ac:dyDescent="0.2">
      <c r="A494" s="35" t="s">
        <v>29</v>
      </c>
    </row>
    <row r="495" spans="1:1" x14ac:dyDescent="0.2">
      <c r="A495" s="33"/>
    </row>
    <row r="496" spans="1:1" x14ac:dyDescent="0.2">
      <c r="A496" s="33" t="s">
        <v>810</v>
      </c>
    </row>
    <row r="497" spans="1:1" x14ac:dyDescent="0.2">
      <c r="A497" s="33" t="s">
        <v>811</v>
      </c>
    </row>
    <row r="498" spans="1:1" x14ac:dyDescent="0.2">
      <c r="A498" s="33" t="str">
        <f>Translations!$B$665</f>
        <v>unknown</v>
      </c>
    </row>
    <row r="501" spans="1:1" x14ac:dyDescent="0.2">
      <c r="A501" s="32" t="s">
        <v>1406</v>
      </c>
    </row>
    <row r="502" spans="1:1" x14ac:dyDescent="0.2">
      <c r="A502" s="40" t="str">
        <f>Translations!$B$368</f>
        <v>Please select</v>
      </c>
    </row>
    <row r="503" spans="1:1" x14ac:dyDescent="0.2">
      <c r="A503" s="40"/>
    </row>
    <row r="504" spans="1:1" x14ac:dyDescent="0.2">
      <c r="A504" s="34" t="str">
        <f>Translations!$B$1195</f>
        <v>Small Emitters Tool (SET) - Eurocontrol's fuel consumption estimation tool</v>
      </c>
    </row>
    <row r="505" spans="1:1" x14ac:dyDescent="0.2">
      <c r="A505" s="34" t="str">
        <f>Translations!$B$1196</f>
        <v>ESF (Eurocontrol EU ETS Support Facility) populated by the SET</v>
      </c>
    </row>
    <row r="506" spans="1:1" x14ac:dyDescent="0.2">
      <c r="A506" s="34" t="str">
        <f>Translations!$B$1197</f>
        <v>Other</v>
      </c>
    </row>
    <row r="512" spans="1:1" x14ac:dyDescent="0.2">
      <c r="A512" s="32" t="s">
        <v>185</v>
      </c>
    </row>
    <row r="513" spans="1:1" x14ac:dyDescent="0.2">
      <c r="A513" s="33" t="str">
        <f>Translations!$B$368</f>
        <v>Please select</v>
      </c>
    </row>
    <row r="514" spans="1:1" x14ac:dyDescent="0.2">
      <c r="A514" s="33"/>
    </row>
    <row r="515" spans="1:1" x14ac:dyDescent="0.2">
      <c r="A515" s="33" t="str">
        <f>Translations!$B$637</f>
        <v>n.a.</v>
      </c>
    </row>
    <row r="516" spans="1:1" x14ac:dyDescent="0.2">
      <c r="A516" s="33" t="str">
        <f>Translations!$B$668</f>
        <v>Environment Agency</v>
      </c>
    </row>
    <row r="517" spans="1:1" x14ac:dyDescent="0.2">
      <c r="A517" s="33" t="str">
        <f>Translations!$B$669</f>
        <v>Ministry of Environment</v>
      </c>
    </row>
    <row r="518" spans="1:1" x14ac:dyDescent="0.2">
      <c r="A518" s="33" t="str">
        <f>Translations!$B$670</f>
        <v>Civil Aviation Authority</v>
      </c>
    </row>
    <row r="519" spans="1:1" x14ac:dyDescent="0.2">
      <c r="A519" s="33" t="str">
        <f>Translations!$B$671</f>
        <v>Ministry of Transport</v>
      </c>
    </row>
    <row r="520" spans="1:1" x14ac:dyDescent="0.2">
      <c r="A520" s="33"/>
    </row>
    <row r="521" spans="1:1" x14ac:dyDescent="0.2">
      <c r="A521" s="33"/>
    </row>
    <row r="522" spans="1:1" x14ac:dyDescent="0.2">
      <c r="A522" s="33"/>
    </row>
    <row r="523" spans="1:1" x14ac:dyDescent="0.2">
      <c r="A523" s="33"/>
    </row>
    <row r="524" spans="1:1" x14ac:dyDescent="0.2">
      <c r="A524" s="33"/>
    </row>
    <row r="525" spans="1:1" x14ac:dyDescent="0.2">
      <c r="A525" s="33"/>
    </row>
    <row r="526" spans="1:1" x14ac:dyDescent="0.2">
      <c r="A526" s="33"/>
    </row>
    <row r="527" spans="1:1" x14ac:dyDescent="0.2">
      <c r="A527" s="33"/>
    </row>
    <row r="528" spans="1:1" x14ac:dyDescent="0.2">
      <c r="A528" s="33"/>
    </row>
    <row r="529" spans="1:1" x14ac:dyDescent="0.2">
      <c r="A529" s="33"/>
    </row>
    <row r="530" spans="1:1" x14ac:dyDescent="0.2">
      <c r="A530" s="33"/>
    </row>
    <row r="533" spans="1:1" x14ac:dyDescent="0.2">
      <c r="A533" s="32" t="s">
        <v>285</v>
      </c>
    </row>
    <row r="534" spans="1:1" x14ac:dyDescent="0.2">
      <c r="A534" s="33" t="str">
        <f>Translations!$B$368</f>
        <v>Please select</v>
      </c>
    </row>
    <row r="535" spans="1:1" x14ac:dyDescent="0.2">
      <c r="A535" s="33"/>
    </row>
    <row r="536" spans="1:1" x14ac:dyDescent="0.2">
      <c r="A536" s="33" t="str">
        <f>Translations!$B$672</f>
        <v>Afghanistan - Ministry of Transport and Civil Aviation</v>
      </c>
    </row>
    <row r="537" spans="1:1" x14ac:dyDescent="0.2">
      <c r="A537" s="33" t="str">
        <f>Translations!$B$673</f>
        <v>Algeria - Établissement Nationale de la Navigation Aérienne (ENNA)</v>
      </c>
    </row>
    <row r="538" spans="1:1" x14ac:dyDescent="0.2">
      <c r="A538" s="33" t="str">
        <f>Translations!$B$674</f>
        <v>Angola - Instituto Nacional da Aviação Civil</v>
      </c>
    </row>
    <row r="539" spans="1:1" x14ac:dyDescent="0.2">
      <c r="A539" s="33" t="str">
        <f>Translations!$B$675</f>
        <v>Argentina - Comando de Regiones Aéreas</v>
      </c>
    </row>
    <row r="540" spans="1:1" x14ac:dyDescent="0.2">
      <c r="A540" s="33" t="str">
        <f>Translations!$B$676</f>
        <v>Armenia - General Department of Civil Aviation</v>
      </c>
    </row>
    <row r="541" spans="1:1" x14ac:dyDescent="0.2">
      <c r="A541" s="33" t="str">
        <f>Translations!$B$677</f>
        <v>Australia - Civil Aviation Safety Authority</v>
      </c>
    </row>
    <row r="542" spans="1:1" x14ac:dyDescent="0.2">
      <c r="A542" s="33" t="str">
        <f>Translations!$B$678</f>
        <v>Austria - Ministry of Transport, Innovation and Technology</v>
      </c>
    </row>
    <row r="543" spans="1:1" x14ac:dyDescent="0.2">
      <c r="A543" s="33" t="str">
        <f>Translations!$B$679</f>
        <v>Bahrain - Civil Aviation Affairs</v>
      </c>
    </row>
    <row r="544" spans="1:1" x14ac:dyDescent="0.2">
      <c r="A544" s="33" t="str">
        <f>Translations!$B$680</f>
        <v>Belgium - Service public fédéral Mobilité et Transports</v>
      </c>
    </row>
    <row r="545" spans="1:1" x14ac:dyDescent="0.2">
      <c r="A545" s="33" t="str">
        <f>Translations!$B$681</f>
        <v>Bermuda - Bermuda Department of Civil Aviation (DCA)</v>
      </c>
    </row>
    <row r="546" spans="1:1" x14ac:dyDescent="0.2">
      <c r="A546" s="33" t="str">
        <f>Translations!$B$682</f>
        <v>Bolivia - Dirección General de Aeronáutica Civil</v>
      </c>
    </row>
    <row r="547" spans="1:1" x14ac:dyDescent="0.2">
      <c r="A547" s="33" t="str">
        <f>Translations!$B$683</f>
        <v>Bosnia and Herzegovina - Department of Civil Aviation</v>
      </c>
    </row>
    <row r="548" spans="1:1" x14ac:dyDescent="0.2">
      <c r="A548" s="33" t="str">
        <f>Translations!$B$684</f>
        <v>Botswana - Ministry of Works &amp; Transport — Department of Civil Aviation</v>
      </c>
    </row>
    <row r="549" spans="1:1" x14ac:dyDescent="0.2">
      <c r="A549" s="33" t="str">
        <f>Translations!$B$685</f>
        <v>Brazil - Agência Nacional de Aviação Civil (ANAC)</v>
      </c>
    </row>
    <row r="550" spans="1:1" x14ac:dyDescent="0.2">
      <c r="A550" s="33" t="str">
        <f>Translations!$B$686</f>
        <v>Brunei Darussalam - Department of Civil Aviation</v>
      </c>
    </row>
    <row r="551" spans="1:1" x14ac:dyDescent="0.2">
      <c r="A551" s="33" t="str">
        <f>Translations!$B$687</f>
        <v>Bulgaria - Civil Aviation Administration</v>
      </c>
    </row>
    <row r="552" spans="1:1" x14ac:dyDescent="0.2">
      <c r="A552" s="33" t="str">
        <f>Translations!$B$688</f>
        <v>Cambodia - Ministry of Public Works and Transport</v>
      </c>
    </row>
    <row r="553" spans="1:1" x14ac:dyDescent="0.2">
      <c r="A553" s="33" t="str">
        <f>Translations!$B$689</f>
        <v>Canada - Canadian Transportation Agency</v>
      </c>
    </row>
    <row r="554" spans="1:1" x14ac:dyDescent="0.2">
      <c r="A554" s="33" t="str">
        <f>Translations!$B$690</f>
        <v>Cape Verde - Agência de Aviação Civil (AAC)</v>
      </c>
    </row>
    <row r="555" spans="1:1" x14ac:dyDescent="0.2">
      <c r="A555" s="33" t="str">
        <f>Translations!$B$691</f>
        <v>Cayman - Civil Aviation Authority (CAA) of the Cayman Islands</v>
      </c>
    </row>
    <row r="556" spans="1:1" x14ac:dyDescent="0.2">
      <c r="A556" s="33" t="str">
        <f>Translations!$B$692</f>
        <v>Chile - Dirección General de Aeronáutica Civil</v>
      </c>
    </row>
    <row r="557" spans="1:1" x14ac:dyDescent="0.2">
      <c r="A557" s="33" t="str">
        <f>Translations!$B$693</f>
        <v>China - Air Traffic Management Bureau (ATMB), General Administration of Civil Aviation of China</v>
      </c>
    </row>
    <row r="558" spans="1:1" x14ac:dyDescent="0.2">
      <c r="A558" s="33" t="str">
        <f>Translations!$B$694</f>
        <v>Colombia - República de Colombia Aeronáutica Civil</v>
      </c>
    </row>
    <row r="559" spans="1:1" x14ac:dyDescent="0.2">
      <c r="A559" s="33" t="str">
        <f>Translations!$B$695</f>
        <v>Costa Rica - Dirección General de Aviación Civil</v>
      </c>
    </row>
    <row r="560" spans="1:1" x14ac:dyDescent="0.2">
      <c r="A560" s="33" t="str">
        <f>Translations!$B$696</f>
        <v>Croatia - Civil Aviation Authority</v>
      </c>
    </row>
    <row r="561" spans="1:1" x14ac:dyDescent="0.2">
      <c r="A561" s="33" t="str">
        <f>Translations!$B$697</f>
        <v>Cuba - Instituto de Aeronáutica Civil de Cuba</v>
      </c>
    </row>
    <row r="562" spans="1:1" x14ac:dyDescent="0.2">
      <c r="A562" s="33" t="str">
        <f>Translations!$B$698</f>
        <v>Cyprus - Department of Civil Aviation of Cyprus</v>
      </c>
    </row>
    <row r="563" spans="1:1" x14ac:dyDescent="0.2">
      <c r="A563" s="33" t="str">
        <f>Translations!$B$699</f>
        <v>Czechia - Civil Aviation Authority</v>
      </c>
    </row>
    <row r="564" spans="1:1" x14ac:dyDescent="0.2">
      <c r="A564" s="33" t="str">
        <f>Translations!$B$700</f>
        <v>Denmark - Civil Aviation Administration</v>
      </c>
    </row>
    <row r="565" spans="1:1" x14ac:dyDescent="0.2">
      <c r="A565" s="33" t="str">
        <f>Translations!$B$701</f>
        <v>Dominican Republic - Instituto Dominicano de Aviación Civil</v>
      </c>
    </row>
    <row r="566" spans="1:1" x14ac:dyDescent="0.2">
      <c r="A566" s="33" t="str">
        <f>Translations!$B$702</f>
        <v>Ecuador - Dirección General de Aviación Civil del Ecuador</v>
      </c>
    </row>
    <row r="567" spans="1:1" x14ac:dyDescent="0.2">
      <c r="A567" s="33" t="str">
        <f>Translations!$B$703</f>
        <v>Egypt - Ministry of Civil Aviation</v>
      </c>
    </row>
    <row r="568" spans="1:1" x14ac:dyDescent="0.2">
      <c r="A568" s="33" t="str">
        <f>Translations!$B$704</f>
        <v>El Salvador - Autoridad de Aviación Civil – El Salvador</v>
      </c>
    </row>
    <row r="569" spans="1:1" x14ac:dyDescent="0.2">
      <c r="A569" s="33" t="str">
        <f>Translations!$B$705</f>
        <v>Estonia - Estonian Civil Aviation Administration</v>
      </c>
    </row>
    <row r="570" spans="1:1" x14ac:dyDescent="0.2">
      <c r="A570" s="33" t="str">
        <f>Translations!$B$706</f>
        <v>Fiji - Civil Aviation Authority</v>
      </c>
    </row>
    <row r="571" spans="1:1" x14ac:dyDescent="0.2">
      <c r="A571" s="33" t="str">
        <f>Translations!$B$707</f>
        <v>Finland - Civil Aviation Authority</v>
      </c>
    </row>
    <row r="572" spans="1:1" x14ac:dyDescent="0.2">
      <c r="A572" s="33" t="str">
        <f>Translations!$B$708</f>
        <v>France - Direction Générale de I' Aviation Civile (DGAC)</v>
      </c>
    </row>
    <row r="573" spans="1:1" x14ac:dyDescent="0.2">
      <c r="A573" s="33" t="str">
        <f>Translations!$B$709</f>
        <v>Gambia - Gambia Civil Aviation Authority</v>
      </c>
    </row>
    <row r="574" spans="1:1" x14ac:dyDescent="0.2">
      <c r="A574" s="33" t="str">
        <f>Translations!$B$710</f>
        <v>Germany - Air Navigation Services</v>
      </c>
    </row>
    <row r="575" spans="1:1" x14ac:dyDescent="0.2">
      <c r="A575" s="33" t="str">
        <f>Translations!$B$711</f>
        <v>Ghana - Ghana Civil Aviation Authority</v>
      </c>
    </row>
    <row r="576" spans="1:1" x14ac:dyDescent="0.2">
      <c r="A576" s="33" t="str">
        <f>Translations!$B$712</f>
        <v>Greece - Hellenic Civil Aviation Authority</v>
      </c>
    </row>
    <row r="577" spans="1:1" x14ac:dyDescent="0.2">
      <c r="A577" s="33" t="str">
        <f>Translations!$B$713</f>
        <v>Hungary - Directorate for Air Transport</v>
      </c>
    </row>
    <row r="578" spans="1:1" x14ac:dyDescent="0.2">
      <c r="A578" s="33" t="str">
        <f>Translations!$B$714</f>
        <v>Iceland - Civil Aviation Administration</v>
      </c>
    </row>
    <row r="579" spans="1:1" x14ac:dyDescent="0.2">
      <c r="A579" s="33" t="str">
        <f>Translations!$B$715</f>
        <v>India - Directorate General of Civil Aviation</v>
      </c>
    </row>
    <row r="580" spans="1:1" x14ac:dyDescent="0.2">
      <c r="A580" s="33" t="str">
        <f>Translations!$B$716</f>
        <v>Indonesia - Direktorat Jenderal Perhubungan Udara</v>
      </c>
    </row>
    <row r="581" spans="1:1" x14ac:dyDescent="0.2">
      <c r="A581" s="33" t="str">
        <f>Translations!$B$717</f>
        <v>Iran, Islamic Republic of - Civil Aviation Organization of Iran</v>
      </c>
    </row>
    <row r="582" spans="1:1" x14ac:dyDescent="0.2">
      <c r="A582" s="33" t="str">
        <f>Translations!$B$718</f>
        <v>Ireland - Irish Aviation Authority</v>
      </c>
    </row>
    <row r="583" spans="1:1" x14ac:dyDescent="0.2">
      <c r="A583" s="34" t="str">
        <f>Translations!$B$831</f>
        <v>Ireland - Commission for Aviation Regulation</v>
      </c>
    </row>
    <row r="584" spans="1:1" x14ac:dyDescent="0.2">
      <c r="A584" s="33" t="str">
        <f>Translations!$B$719</f>
        <v>Israel - Civil Aviation Authority</v>
      </c>
    </row>
    <row r="585" spans="1:1" x14ac:dyDescent="0.2">
      <c r="A585" s="34" t="str">
        <f>Translations!$B$1032</f>
        <v>Italy - ENAC - Ente Nazionale per l'Aviazione Civile</v>
      </c>
    </row>
    <row r="586" spans="1:1" x14ac:dyDescent="0.2">
      <c r="A586" s="33" t="str">
        <f>Translations!$B$721</f>
        <v>Jamaica - Civil Aviation Authority</v>
      </c>
    </row>
    <row r="587" spans="1:1" x14ac:dyDescent="0.2">
      <c r="A587" s="33" t="str">
        <f>Translations!$B$722</f>
        <v>Japan - Ministry of Land, Infrastructure and Transport</v>
      </c>
    </row>
    <row r="588" spans="1:1" x14ac:dyDescent="0.2">
      <c r="A588" s="33" t="str">
        <f>Translations!$B$723</f>
        <v>Jordan - Civil Aviation Regulatory Commission (CARC) (formerly called "Jordan Civil Aviation Authority (JCAA)")</v>
      </c>
    </row>
    <row r="589" spans="1:1" x14ac:dyDescent="0.2">
      <c r="A589" s="33" t="str">
        <f>Translations!$B$1198</f>
        <v>Kazakhstan - Civil Aviation Committee</v>
      </c>
    </row>
    <row r="590" spans="1:1" x14ac:dyDescent="0.2">
      <c r="A590" s="33" t="str">
        <f>Translations!$B$724</f>
        <v>Kenya - Kenya Civil Aviation Authority</v>
      </c>
    </row>
    <row r="591" spans="1:1" x14ac:dyDescent="0.2">
      <c r="A591" s="33" t="str">
        <f>Translations!$B$725</f>
        <v>Kuwait - Directorate General of Civil Aviation</v>
      </c>
    </row>
    <row r="592" spans="1:1" x14ac:dyDescent="0.2">
      <c r="A592" s="33" t="str">
        <f>Translations!$B$726</f>
        <v>Latvia - Civil Aviation Agency</v>
      </c>
    </row>
    <row r="593" spans="1:1" x14ac:dyDescent="0.2">
      <c r="A593" s="33" t="str">
        <f>Translations!$B$727</f>
        <v>Lebanon - Lebanese Civil Aviation Authority</v>
      </c>
    </row>
    <row r="594" spans="1:1" x14ac:dyDescent="0.2">
      <c r="A594" s="33" t="str">
        <f>Translations!$B$728</f>
        <v>Libyan Arab Jamahiriya - Libyan Civil Aviation Authority</v>
      </c>
    </row>
    <row r="595" spans="1:1" x14ac:dyDescent="0.2">
      <c r="A595" s="33" t="str">
        <f>Translations!$B$729</f>
        <v>Lithuania - Directorate of Civil Aviation</v>
      </c>
    </row>
    <row r="596" spans="1:1" x14ac:dyDescent="0.2">
      <c r="A596" s="33" t="str">
        <f>Translations!$B$730</f>
        <v>Malaysia - Department of Civil Aviation</v>
      </c>
    </row>
    <row r="597" spans="1:1" x14ac:dyDescent="0.2">
      <c r="A597" s="33" t="str">
        <f>Translations!$B$731</f>
        <v>Maldives - Civil Aviation Department</v>
      </c>
    </row>
    <row r="598" spans="1:1" x14ac:dyDescent="0.2">
      <c r="A598" s="33" t="str">
        <f>Translations!$B$1199</f>
        <v>Malta - Transport Malta - Civil Aviation Directorate</v>
      </c>
    </row>
    <row r="599" spans="1:1" x14ac:dyDescent="0.2">
      <c r="A599" s="33" t="str">
        <f>Translations!$B$733</f>
        <v>Mexico - Secretaría de Comunicaciones y Transportes</v>
      </c>
    </row>
    <row r="600" spans="1:1" x14ac:dyDescent="0.2">
      <c r="A600" s="33" t="str">
        <f>Translations!$B$734</f>
        <v>Mongolia - Civil Aviation Authority</v>
      </c>
    </row>
    <row r="601" spans="1:1" x14ac:dyDescent="0.2">
      <c r="A601" s="33" t="str">
        <f>Translations!$B$735</f>
        <v>Montenegro - Ministry Maritime Affairs, Transportation and Telecommunications</v>
      </c>
    </row>
    <row r="602" spans="1:1" x14ac:dyDescent="0.2">
      <c r="A602" s="33" t="str">
        <f>Translations!$B$736</f>
        <v>Morocco - Ministère des Transports</v>
      </c>
    </row>
    <row r="603" spans="1:1" x14ac:dyDescent="0.2">
      <c r="A603" s="33" t="str">
        <f>Translations!$B$737</f>
        <v>Namibia - Directorate of Civil Aviation (DCA Namibia)</v>
      </c>
    </row>
    <row r="604" spans="1:1" x14ac:dyDescent="0.2">
      <c r="A604" s="33" t="str">
        <f>Translations!$B$738</f>
        <v>Nepal - Civil Aviation Authority of Nepal</v>
      </c>
    </row>
    <row r="605" spans="1:1" x14ac:dyDescent="0.2">
      <c r="A605" s="33" t="str">
        <f>Translations!$B$739</f>
        <v>Netherlands - Directorate General of Civil Aviation and Freight Transport (DGTL)</v>
      </c>
    </row>
    <row r="606" spans="1:1" x14ac:dyDescent="0.2">
      <c r="A606" s="33" t="str">
        <f>Translations!$B$740</f>
        <v>New Zealand - Airways Corporation of New Zealand</v>
      </c>
    </row>
    <row r="607" spans="1:1" x14ac:dyDescent="0.2">
      <c r="A607" s="33" t="str">
        <f>Translations!$B$741</f>
        <v>Nicaragua - Instituto Nicaragüense de Aeronáutica Civíl</v>
      </c>
    </row>
    <row r="608" spans="1:1" x14ac:dyDescent="0.2">
      <c r="A608" s="33" t="str">
        <f>Translations!$B$742</f>
        <v>Nigeria - Nigerian Civil Aviation Authority (NCAA)</v>
      </c>
    </row>
    <row r="609" spans="1:1" x14ac:dyDescent="0.2">
      <c r="A609" s="33" t="str">
        <f>Translations!$B$743</f>
        <v>Norway - Civil Aviation Authority</v>
      </c>
    </row>
    <row r="610" spans="1:1" x14ac:dyDescent="0.2">
      <c r="A610" s="33" t="str">
        <f>Translations!$B$744</f>
        <v>Oman - Directorate General of Civil Aviation and Meteorology</v>
      </c>
    </row>
    <row r="611" spans="1:1" x14ac:dyDescent="0.2">
      <c r="A611" s="33" t="str">
        <f>Translations!$B$745</f>
        <v>Pakistan - Civil Aviation Authority</v>
      </c>
    </row>
    <row r="612" spans="1:1" x14ac:dyDescent="0.2">
      <c r="A612" s="33" t="str">
        <f>Translations!$B$746</f>
        <v>Paraguay - Dirección Nacional de Aeronáutica Civil (DINAC)</v>
      </c>
    </row>
    <row r="613" spans="1:1" x14ac:dyDescent="0.2">
      <c r="A613" s="33" t="str">
        <f>Translations!$B$747</f>
        <v>Peru - Dirección General de Aeronáutica Civil</v>
      </c>
    </row>
    <row r="614" spans="1:1" x14ac:dyDescent="0.2">
      <c r="A614" s="33" t="str">
        <f>Translations!$B$748</f>
        <v>Philippines - Air Transportation Office (ATO)</v>
      </c>
    </row>
    <row r="615" spans="1:1" x14ac:dyDescent="0.2">
      <c r="A615" s="33" t="str">
        <f>Translations!$B$749</f>
        <v>Poland - Civil Aviation Office</v>
      </c>
    </row>
    <row r="616" spans="1:1" x14ac:dyDescent="0.2">
      <c r="A616" s="33" t="str">
        <f>Translations!$B$750</f>
        <v>Portugal - Instituto Nacional de Aviação Civil</v>
      </c>
    </row>
    <row r="617" spans="1:1" x14ac:dyDescent="0.2">
      <c r="A617" s="33" t="str">
        <f>Translations!$B$751</f>
        <v>Republic of Korea - Ministry of Construction and Transportation</v>
      </c>
    </row>
    <row r="618" spans="1:1" x14ac:dyDescent="0.2">
      <c r="A618" s="33" t="str">
        <f>Translations!$B$752</f>
        <v>Republic of Moldova - Civil Aviation Administration</v>
      </c>
    </row>
    <row r="619" spans="1:1" x14ac:dyDescent="0.2">
      <c r="A619" s="33" t="str">
        <f>Translations!$B$753</f>
        <v>Romania - Romanian Civil Aeronautical Authority</v>
      </c>
    </row>
    <row r="620" spans="1:1" x14ac:dyDescent="0.2">
      <c r="A620" s="33" t="str">
        <f>Translations!$B$754</f>
        <v>Russian Federation - State Civil Aviation Authority</v>
      </c>
    </row>
    <row r="621" spans="1:1" x14ac:dyDescent="0.2">
      <c r="A621" s="33" t="str">
        <f>Translations!$B$755</f>
        <v>Saudi Arabia - Ministry of Defense and Aviation Presidency of Civil Aviation</v>
      </c>
    </row>
    <row r="622" spans="1:1" x14ac:dyDescent="0.2">
      <c r="A622" s="33" t="str">
        <f>Translations!$B$756</f>
        <v>Serbia - Civil Aviation Directorate</v>
      </c>
    </row>
    <row r="623" spans="1:1" x14ac:dyDescent="0.2">
      <c r="A623" s="33" t="str">
        <f>Translations!$B$757</f>
        <v>Seychelles - Directorate of Civil Aviation, Ministry of Tourism</v>
      </c>
    </row>
    <row r="624" spans="1:1" x14ac:dyDescent="0.2">
      <c r="A624" s="33" t="str">
        <f>Translations!$B$758</f>
        <v>Singapore - Civil Aviation Authority of Singapore</v>
      </c>
    </row>
    <row r="625" spans="1:1" x14ac:dyDescent="0.2">
      <c r="A625" s="33" t="str">
        <f>Translations!$B$759</f>
        <v>Slovakia - Civil Aviation Authority</v>
      </c>
    </row>
    <row r="626" spans="1:1" x14ac:dyDescent="0.2">
      <c r="A626" s="33" t="str">
        <f>Translations!$B$760</f>
        <v>Slovenia - Civil Aviation Authority</v>
      </c>
    </row>
    <row r="627" spans="1:1" x14ac:dyDescent="0.2">
      <c r="A627" s="33" t="str">
        <f>Translations!$B$761</f>
        <v>Somalia - Civil Aviation Caretaker Authority for Somalia</v>
      </c>
    </row>
    <row r="628" spans="1:1" x14ac:dyDescent="0.2">
      <c r="A628" s="33" t="str">
        <f>Translations!$B$762</f>
        <v>South Africa - Civil Aviation Authority</v>
      </c>
    </row>
    <row r="629" spans="1:1" x14ac:dyDescent="0.2">
      <c r="A629" s="33" t="str">
        <f>Translations!$B$763</f>
        <v>Spain - Ministerio de Fomento, Civil Aviation</v>
      </c>
    </row>
    <row r="630" spans="1:1" x14ac:dyDescent="0.2">
      <c r="A630" s="33" t="str">
        <f>Translations!$B$764</f>
        <v>Sri Lanka - Civil Aviation Authority</v>
      </c>
    </row>
    <row r="631" spans="1:1" x14ac:dyDescent="0.2">
      <c r="A631" s="33" t="str">
        <f>Translations!$B$765</f>
        <v>Sudan - Civil Aviation Authority</v>
      </c>
    </row>
    <row r="632" spans="1:1" x14ac:dyDescent="0.2">
      <c r="A632" s="33" t="str">
        <f>Translations!$B$766</f>
        <v>Suriname - Civil Aviation Department of Suriname</v>
      </c>
    </row>
    <row r="633" spans="1:1" x14ac:dyDescent="0.2">
      <c r="A633" s="33" t="str">
        <f>Translations!$B$767</f>
        <v>Sweden - Swedish Civil Aviation Authority</v>
      </c>
    </row>
    <row r="634" spans="1:1" x14ac:dyDescent="0.2">
      <c r="A634" s="33" t="str">
        <f>Translations!$B$768</f>
        <v>Switzerland - Federal Office for Civil Aviation (FOCA)</v>
      </c>
    </row>
    <row r="635" spans="1:1" x14ac:dyDescent="0.2">
      <c r="A635" s="33" t="str">
        <f>Translations!$B$769</f>
        <v>Thailand - Department of Civil Aviation</v>
      </c>
    </row>
    <row r="636" spans="1:1" x14ac:dyDescent="0.2">
      <c r="A636" s="33" t="str">
        <f>Translations!$B$770</f>
        <v>The former Yugoslav Republic of Macedonia - Civil Aviation Administration</v>
      </c>
    </row>
    <row r="637" spans="1:1" x14ac:dyDescent="0.2">
      <c r="A637" s="33" t="str">
        <f>Translations!$B$771</f>
        <v>Tonga - Ministry of Civil Aviation</v>
      </c>
    </row>
    <row r="638" spans="1:1" x14ac:dyDescent="0.2">
      <c r="A638" s="33" t="str">
        <f>Translations!$B$772</f>
        <v>Trinidad and Tobago - Civil Aviation Authority</v>
      </c>
    </row>
    <row r="639" spans="1:1" x14ac:dyDescent="0.2">
      <c r="A639" s="33" t="str">
        <f>Translations!$B$773</f>
        <v>Tunisia - Office de l'aviation civile et des aéroports</v>
      </c>
    </row>
    <row r="640" spans="1:1" x14ac:dyDescent="0.2">
      <c r="A640" s="33" t="str">
        <f>Translations!$B$774</f>
        <v>Turkey - Directorate General of Civil Aviation</v>
      </c>
    </row>
    <row r="641" spans="1:4" x14ac:dyDescent="0.2">
      <c r="A641" s="33" t="str">
        <f>Translations!$B$775</f>
        <v>Uganda - Civil Aviation Authority</v>
      </c>
    </row>
    <row r="642" spans="1:4" x14ac:dyDescent="0.2">
      <c r="A642" s="33" t="str">
        <f>Translations!$B$776</f>
        <v>Ukraine - Civil Aviation Authority</v>
      </c>
    </row>
    <row r="643" spans="1:4" x14ac:dyDescent="0.2">
      <c r="A643" s="33" t="str">
        <f>Translations!$B$777</f>
        <v>United Kingdom Civil Aviation Authority</v>
      </c>
    </row>
    <row r="644" spans="1:4" x14ac:dyDescent="0.2">
      <c r="A644" s="33" t="str">
        <f>Translations!$B$778</f>
        <v>United Arab Emirates - General Civil Aviation Authority (GCAA)</v>
      </c>
    </row>
    <row r="645" spans="1:4" x14ac:dyDescent="0.2">
      <c r="A645" s="33" t="str">
        <f>Translations!$B$779</f>
        <v>United Republic of Tanzania - Tanzania Civil Aviation Authority (TCAA)</v>
      </c>
    </row>
    <row r="646" spans="1:4" x14ac:dyDescent="0.2">
      <c r="A646" s="33" t="str">
        <f>Translations!$B$780</f>
        <v>United States - Federal Aviation Administration</v>
      </c>
    </row>
    <row r="647" spans="1:4" x14ac:dyDescent="0.2">
      <c r="A647" s="33" t="str">
        <f>Translations!$B$781</f>
        <v>Uruguay - Dirección Nacional de Aviación Civil e Infraestructura Aeronáutica (DINACIA)</v>
      </c>
    </row>
    <row r="648" spans="1:4" x14ac:dyDescent="0.2">
      <c r="A648" s="33" t="str">
        <f>Translations!$B$782</f>
        <v>Vanuatu - Vanuatu Civil Aviation Authority</v>
      </c>
    </row>
    <row r="649" spans="1:4" x14ac:dyDescent="0.2">
      <c r="A649" s="33" t="str">
        <f>Translations!$B$783</f>
        <v>Yemen - Civil Aviation and Meteorological Authority (CAMA)</v>
      </c>
    </row>
    <row r="650" spans="1:4" x14ac:dyDescent="0.2">
      <c r="A650" s="33" t="str">
        <f>Translations!$B$784</f>
        <v>Zambia - Department of Civil Aviation</v>
      </c>
    </row>
    <row r="651" spans="1:4" ht="13.5" thickBot="1" x14ac:dyDescent="0.25"/>
    <row r="652" spans="1:4" ht="13.5" thickBot="1" x14ac:dyDescent="0.25">
      <c r="A652" s="32" t="s">
        <v>1313</v>
      </c>
      <c r="B652" s="32" t="s">
        <v>1314</v>
      </c>
      <c r="C652" s="32"/>
      <c r="D652" s="494" t="s">
        <v>1323</v>
      </c>
    </row>
    <row r="653" spans="1:4" x14ac:dyDescent="0.2">
      <c r="A653" s="449" t="str">
        <f>Translations!$B$1151</f>
        <v>Jet-A</v>
      </c>
      <c r="B653" s="5">
        <v>3.15</v>
      </c>
      <c r="C653" s="5">
        <v>3.16</v>
      </c>
      <c r="D653" s="495">
        <f>IF(CNTR_EFSystemselected=$A$660,C653,B653)</f>
        <v>3.15</v>
      </c>
    </row>
    <row r="654" spans="1:4" x14ac:dyDescent="0.2">
      <c r="A654" s="449" t="str">
        <f>Translations!$B$1152</f>
        <v>Jet-A1</v>
      </c>
      <c r="B654" s="5">
        <v>3.15</v>
      </c>
      <c r="C654" s="5">
        <v>3.16</v>
      </c>
      <c r="D654" s="496">
        <f>IF(CNTR_EFSystemselected=$A$660,C654,B654)</f>
        <v>3.15</v>
      </c>
    </row>
    <row r="655" spans="1:4" x14ac:dyDescent="0.2">
      <c r="A655" s="449" t="str">
        <f>Translations!$B$1153</f>
        <v>Jet-B</v>
      </c>
      <c r="B655" s="5">
        <v>3.1</v>
      </c>
      <c r="C655" s="5">
        <v>3.1</v>
      </c>
      <c r="D655" s="496">
        <f>IF(CNTR_EFSystemselected=$A$660,C655,B655)</f>
        <v>3.1</v>
      </c>
    </row>
    <row r="656" spans="1:4" ht="13.5" thickBot="1" x14ac:dyDescent="0.25">
      <c r="A656" s="449" t="str">
        <f>Translations!$B$1154</f>
        <v>AvGas</v>
      </c>
      <c r="B656" s="5">
        <v>3.1</v>
      </c>
      <c r="C656" s="5">
        <v>3.1</v>
      </c>
      <c r="D656" s="497">
        <f>IF(CNTR_EFSystemselected=$A$660,C656,B656)</f>
        <v>3.1</v>
      </c>
    </row>
    <row r="658" spans="1:4" x14ac:dyDescent="0.2">
      <c r="A658" s="32" t="s">
        <v>1315</v>
      </c>
      <c r="D658" s="5" t="s">
        <v>1322</v>
      </c>
    </row>
    <row r="659" spans="1:4" x14ac:dyDescent="0.2">
      <c r="A659" s="456" t="str">
        <f>Translations!$B$1200</f>
        <v>EU ETS</v>
      </c>
    </row>
    <row r="660" spans="1:4" x14ac:dyDescent="0.2">
      <c r="A660" s="456" t="str">
        <f>Translations!$B$1201</f>
        <v>CORSIA</v>
      </c>
    </row>
    <row r="663" spans="1:4" x14ac:dyDescent="0.2">
      <c r="A663" s="32" t="s">
        <v>1408</v>
      </c>
    </row>
    <row r="664" spans="1:4" x14ac:dyDescent="0.2">
      <c r="A664" s="34" t="str">
        <f>Translations!$B$1202</f>
        <v>&lt;Please select&gt;</v>
      </c>
    </row>
    <row r="665" spans="1:4" x14ac:dyDescent="0.2">
      <c r="A665" s="33" t="str">
        <f>Translations!$B$1203</f>
        <v>Bulgarian</v>
      </c>
    </row>
    <row r="666" spans="1:4" x14ac:dyDescent="0.2">
      <c r="A666" s="33" t="str">
        <f>Translations!$B$1204</f>
        <v>Spanish</v>
      </c>
    </row>
    <row r="667" spans="1:4" x14ac:dyDescent="0.2">
      <c r="A667" s="33" t="str">
        <f>Translations!$B$1205</f>
        <v>Croatian</v>
      </c>
    </row>
    <row r="668" spans="1:4" x14ac:dyDescent="0.2">
      <c r="A668" s="33" t="str">
        <f>Translations!$B$1206</f>
        <v>Czech</v>
      </c>
    </row>
    <row r="669" spans="1:4" x14ac:dyDescent="0.2">
      <c r="A669" s="33" t="str">
        <f>Translations!$B$1207</f>
        <v>Danish</v>
      </c>
    </row>
    <row r="670" spans="1:4" x14ac:dyDescent="0.2">
      <c r="A670" s="33" t="str">
        <f>Translations!$B$1208</f>
        <v>German</v>
      </c>
    </row>
    <row r="671" spans="1:4" x14ac:dyDescent="0.2">
      <c r="A671" s="33" t="str">
        <f>Translations!$B$1209</f>
        <v>Estonian</v>
      </c>
    </row>
    <row r="672" spans="1:4" x14ac:dyDescent="0.2">
      <c r="A672" s="33" t="str">
        <f>Translations!$B$1210</f>
        <v>Greek</v>
      </c>
    </row>
    <row r="673" spans="1:1" x14ac:dyDescent="0.2">
      <c r="A673" s="33" t="str">
        <f>Translations!$B$1211</f>
        <v>English</v>
      </c>
    </row>
    <row r="674" spans="1:1" x14ac:dyDescent="0.2">
      <c r="A674" s="33" t="str">
        <f>Translations!$B$1212</f>
        <v>French</v>
      </c>
    </row>
    <row r="675" spans="1:1" x14ac:dyDescent="0.2">
      <c r="A675" s="33" t="str">
        <f>Translations!$B$1213</f>
        <v>Icelandic</v>
      </c>
    </row>
    <row r="676" spans="1:1" x14ac:dyDescent="0.2">
      <c r="A676" s="33" t="str">
        <f>Translations!$B$1214</f>
        <v>Italian</v>
      </c>
    </row>
    <row r="677" spans="1:1" x14ac:dyDescent="0.2">
      <c r="A677" s="33" t="str">
        <f>Translations!$B$1215</f>
        <v>Latvian</v>
      </c>
    </row>
    <row r="678" spans="1:1" x14ac:dyDescent="0.2">
      <c r="A678" s="33" t="str">
        <f>Translations!$B$1216</f>
        <v>Lithuanian</v>
      </c>
    </row>
    <row r="679" spans="1:1" x14ac:dyDescent="0.2">
      <c r="A679" s="33" t="str">
        <f>Translations!$B$1217</f>
        <v>Hungarian</v>
      </c>
    </row>
    <row r="680" spans="1:1" x14ac:dyDescent="0.2">
      <c r="A680" s="33" t="str">
        <f>Translations!$B$1218</f>
        <v>Maltese</v>
      </c>
    </row>
    <row r="681" spans="1:1" x14ac:dyDescent="0.2">
      <c r="A681" s="33" t="str">
        <f>Translations!$B$1219</f>
        <v>Norwegian</v>
      </c>
    </row>
    <row r="682" spans="1:1" x14ac:dyDescent="0.2">
      <c r="A682" s="33" t="str">
        <f>Translations!$B$1220</f>
        <v>Dutch</v>
      </c>
    </row>
    <row r="683" spans="1:1" x14ac:dyDescent="0.2">
      <c r="A683" s="33" t="str">
        <f>Translations!$B$1221</f>
        <v>Polish</v>
      </c>
    </row>
    <row r="684" spans="1:1" x14ac:dyDescent="0.2">
      <c r="A684" s="33" t="str">
        <f>Translations!$B$1222</f>
        <v>Portuguese</v>
      </c>
    </row>
    <row r="685" spans="1:1" x14ac:dyDescent="0.2">
      <c r="A685" s="33" t="str">
        <f>Translations!$B$1223</f>
        <v>Romanian</v>
      </c>
    </row>
    <row r="686" spans="1:1" x14ac:dyDescent="0.2">
      <c r="A686" s="33" t="str">
        <f>Translations!$B$1224</f>
        <v>Slovak</v>
      </c>
    </row>
    <row r="687" spans="1:1" x14ac:dyDescent="0.2">
      <c r="A687" s="33" t="str">
        <f>Translations!$B$1225</f>
        <v>Slovenian</v>
      </c>
    </row>
    <row r="688" spans="1:1" x14ac:dyDescent="0.2">
      <c r="A688" s="33" t="str">
        <f>Translations!$B$1226</f>
        <v>Finnish</v>
      </c>
    </row>
    <row r="689" spans="1:1" x14ac:dyDescent="0.2">
      <c r="A689" s="33" t="str">
        <f>Translations!$B$1227</f>
        <v>Swedish</v>
      </c>
    </row>
    <row r="693" spans="1:1" x14ac:dyDescent="0.2">
      <c r="A693" s="644" t="str">
        <f>Translations!$B$1231</f>
        <v>ICAO Member State List</v>
      </c>
    </row>
    <row r="694" spans="1:1" x14ac:dyDescent="0.2">
      <c r="A694" s="645" t="str">
        <f>Translations!$B$400</f>
        <v>Afghanistan</v>
      </c>
    </row>
    <row r="695" spans="1:1" x14ac:dyDescent="0.2">
      <c r="A695" s="645" t="str">
        <f>Translations!$B$401</f>
        <v>Albania</v>
      </c>
    </row>
    <row r="696" spans="1:1" x14ac:dyDescent="0.2">
      <c r="A696" s="645" t="str">
        <f>Translations!$B$402</f>
        <v>Algeria</v>
      </c>
    </row>
    <row r="697" spans="1:1" x14ac:dyDescent="0.2">
      <c r="A697" s="645" t="str">
        <f>Translations!$B$404</f>
        <v>Andorra</v>
      </c>
    </row>
    <row r="698" spans="1:1" x14ac:dyDescent="0.2">
      <c r="A698" s="645" t="str">
        <f>Translations!$B$405</f>
        <v>Angola</v>
      </c>
    </row>
    <row r="699" spans="1:1" x14ac:dyDescent="0.2">
      <c r="A699" s="645" t="str">
        <f>Translations!$B$407</f>
        <v>Antigua and Barbuda</v>
      </c>
    </row>
    <row r="700" spans="1:1" x14ac:dyDescent="0.2">
      <c r="A700" s="645" t="str">
        <f>Translations!$B$408</f>
        <v>Argentina</v>
      </c>
    </row>
    <row r="701" spans="1:1" x14ac:dyDescent="0.2">
      <c r="A701" s="645" t="str">
        <f>Translations!$B$409</f>
        <v>Armenia</v>
      </c>
    </row>
    <row r="702" spans="1:1" x14ac:dyDescent="0.2">
      <c r="A702" s="645" t="str">
        <f>Translations!$B$411</f>
        <v>Australia</v>
      </c>
    </row>
    <row r="703" spans="1:1" x14ac:dyDescent="0.2">
      <c r="A703" s="645" t="str">
        <f>Translations!$B$369</f>
        <v>Austria</v>
      </c>
    </row>
    <row r="704" spans="1:1" x14ac:dyDescent="0.2">
      <c r="A704" s="645" t="str">
        <f>Translations!$B$412</f>
        <v>Azerbaijan</v>
      </c>
    </row>
    <row r="705" spans="1:1" x14ac:dyDescent="0.2">
      <c r="A705" s="645" t="str">
        <f>Translations!$B$413</f>
        <v>Bahamas</v>
      </c>
    </row>
    <row r="706" spans="1:1" x14ac:dyDescent="0.2">
      <c r="A706" s="645" t="str">
        <f>Translations!$B$414</f>
        <v>Bahrain</v>
      </c>
    </row>
    <row r="707" spans="1:1" x14ac:dyDescent="0.2">
      <c r="A707" s="645" t="str">
        <f>Translations!$B$415</f>
        <v>Bangladesh</v>
      </c>
    </row>
    <row r="708" spans="1:1" x14ac:dyDescent="0.2">
      <c r="A708" s="645" t="str">
        <f>Translations!$B$416</f>
        <v>Barbados</v>
      </c>
    </row>
    <row r="709" spans="1:1" x14ac:dyDescent="0.2">
      <c r="A709" s="645" t="str">
        <f>Translations!$B$417</f>
        <v>Belarus</v>
      </c>
    </row>
    <row r="710" spans="1:1" x14ac:dyDescent="0.2">
      <c r="A710" s="645" t="str">
        <f>Translations!$B$370</f>
        <v>Belgium</v>
      </c>
    </row>
    <row r="711" spans="1:1" x14ac:dyDescent="0.2">
      <c r="A711" s="645" t="str">
        <f>Translations!$B$418</f>
        <v>Belize</v>
      </c>
    </row>
    <row r="712" spans="1:1" x14ac:dyDescent="0.2">
      <c r="A712" s="645" t="str">
        <f>Translations!$B$419</f>
        <v>Benin</v>
      </c>
    </row>
    <row r="713" spans="1:1" x14ac:dyDescent="0.2">
      <c r="A713" s="645" t="str">
        <f>Translations!$B$421</f>
        <v>Bhutan</v>
      </c>
    </row>
    <row r="714" spans="1:1" x14ac:dyDescent="0.2">
      <c r="A714" s="645" t="str">
        <f>Translations!$B$1232</f>
        <v>Bolivia (Plurinational State of)</v>
      </c>
    </row>
    <row r="715" spans="1:1" x14ac:dyDescent="0.2">
      <c r="A715" s="645" t="str">
        <f>Translations!$B$423</f>
        <v>Bosnia and Herzegovina</v>
      </c>
    </row>
    <row r="716" spans="1:1" x14ac:dyDescent="0.2">
      <c r="A716" s="645" t="str">
        <f>Translations!$B$424</f>
        <v>Botswana</v>
      </c>
    </row>
    <row r="717" spans="1:1" x14ac:dyDescent="0.2">
      <c r="A717" s="645" t="str">
        <f>Translations!$B$425</f>
        <v>Brazil</v>
      </c>
    </row>
    <row r="718" spans="1:1" x14ac:dyDescent="0.2">
      <c r="A718" s="645" t="str">
        <f>Translations!$B$427</f>
        <v>Brunei Darussalam</v>
      </c>
    </row>
    <row r="719" spans="1:1" x14ac:dyDescent="0.2">
      <c r="A719" s="645" t="str">
        <f>Translations!$B$371</f>
        <v>Bulgaria</v>
      </c>
    </row>
    <row r="720" spans="1:1" x14ac:dyDescent="0.2">
      <c r="A720" s="645" t="str">
        <f>Translations!$B$428</f>
        <v>Burkina Faso</v>
      </c>
    </row>
    <row r="721" spans="1:1" x14ac:dyDescent="0.2">
      <c r="A721" s="645" t="str">
        <f>Translations!$B$429</f>
        <v>Burundi</v>
      </c>
    </row>
    <row r="722" spans="1:1" x14ac:dyDescent="0.2">
      <c r="A722" s="645" t="str">
        <f>Translations!$B$1233</f>
        <v>Cabo Verde</v>
      </c>
    </row>
    <row r="723" spans="1:1" x14ac:dyDescent="0.2">
      <c r="A723" s="645" t="str">
        <f>Translations!$B$430</f>
        <v>Cambodia</v>
      </c>
    </row>
    <row r="724" spans="1:1" x14ac:dyDescent="0.2">
      <c r="A724" s="645" t="str">
        <f>Translations!$B$431</f>
        <v>Cameroon</v>
      </c>
    </row>
    <row r="725" spans="1:1" x14ac:dyDescent="0.2">
      <c r="A725" s="645" t="str">
        <f>Translations!$B$432</f>
        <v>Canada</v>
      </c>
    </row>
    <row r="726" spans="1:1" x14ac:dyDescent="0.2">
      <c r="A726" s="645" t="str">
        <f>Translations!$B$435</f>
        <v>Central African Republic</v>
      </c>
    </row>
    <row r="727" spans="1:1" x14ac:dyDescent="0.2">
      <c r="A727" s="645" t="str">
        <f>Translations!$B$436</f>
        <v>Chad</v>
      </c>
    </row>
    <row r="728" spans="1:1" x14ac:dyDescent="0.2">
      <c r="A728" s="645" t="str">
        <f>Translations!$B$438</f>
        <v>Chile</v>
      </c>
    </row>
    <row r="729" spans="1:1" x14ac:dyDescent="0.2">
      <c r="A729" s="645" t="str">
        <f>Translations!$B$439</f>
        <v>China</v>
      </c>
    </row>
    <row r="730" spans="1:1" x14ac:dyDescent="0.2">
      <c r="A730" s="645" t="str">
        <f>Translations!$B$442</f>
        <v>Colombia</v>
      </c>
    </row>
    <row r="731" spans="1:1" x14ac:dyDescent="0.2">
      <c r="A731" s="645" t="str">
        <f>Translations!$B$443</f>
        <v>Comoros</v>
      </c>
    </row>
    <row r="732" spans="1:1" x14ac:dyDescent="0.2">
      <c r="A732" s="645" t="str">
        <f>Translations!$B$444</f>
        <v>Congo</v>
      </c>
    </row>
    <row r="733" spans="1:1" x14ac:dyDescent="0.2">
      <c r="A733" s="645" t="str">
        <f>Translations!$B$445</f>
        <v>Cook Islands</v>
      </c>
    </row>
    <row r="734" spans="1:1" x14ac:dyDescent="0.2">
      <c r="A734" s="645" t="str">
        <f>Translations!$B$446</f>
        <v>Costa Rica</v>
      </c>
    </row>
    <row r="735" spans="1:1" x14ac:dyDescent="0.2">
      <c r="A735" s="645" t="str">
        <f>Translations!$B$447</f>
        <v>Côte d'Ivoire</v>
      </c>
    </row>
    <row r="736" spans="1:1" x14ac:dyDescent="0.2">
      <c r="A736" s="645" t="str">
        <f>Translations!$B$372</f>
        <v>Croatia</v>
      </c>
    </row>
    <row r="737" spans="1:1" x14ac:dyDescent="0.2">
      <c r="A737" s="645" t="str">
        <f>Translations!$B$448</f>
        <v>Cuba</v>
      </c>
    </row>
    <row r="738" spans="1:1" x14ac:dyDescent="0.2">
      <c r="A738" s="645" t="str">
        <f>Translations!$B$373</f>
        <v>Cyprus</v>
      </c>
    </row>
    <row r="739" spans="1:1" x14ac:dyDescent="0.2">
      <c r="A739" s="645" t="str">
        <f>Translations!$B$374</f>
        <v>Czechia</v>
      </c>
    </row>
    <row r="740" spans="1:1" x14ac:dyDescent="0.2">
      <c r="A740" s="645" t="str">
        <f>Translations!$B$1234</f>
        <v>Democratic People's Republic of Korea</v>
      </c>
    </row>
    <row r="741" spans="1:1" x14ac:dyDescent="0.2">
      <c r="A741" s="645" t="str">
        <f>Translations!$B$1235</f>
        <v>Democratic Republic of the Congo</v>
      </c>
    </row>
    <row r="742" spans="1:1" x14ac:dyDescent="0.2">
      <c r="A742" s="645" t="str">
        <f>Translations!$B$375</f>
        <v>Denmark</v>
      </c>
    </row>
    <row r="743" spans="1:1" x14ac:dyDescent="0.2">
      <c r="A743" s="645" t="str">
        <f>Translations!$B$451</f>
        <v>Djibouti</v>
      </c>
    </row>
    <row r="744" spans="1:1" x14ac:dyDescent="0.2">
      <c r="A744" s="645" t="str">
        <f>Translations!$B$452</f>
        <v>Dominica</v>
      </c>
    </row>
    <row r="745" spans="1:1" x14ac:dyDescent="0.2">
      <c r="A745" s="645" t="str">
        <f>Translations!$B$453</f>
        <v>Dominican Republic</v>
      </c>
    </row>
    <row r="746" spans="1:1" x14ac:dyDescent="0.2">
      <c r="A746" s="645" t="str">
        <f>Translations!$B$454</f>
        <v>Ecuador</v>
      </c>
    </row>
    <row r="747" spans="1:1" x14ac:dyDescent="0.2">
      <c r="A747" s="645" t="str">
        <f>Translations!$B$455</f>
        <v>Egypt</v>
      </c>
    </row>
    <row r="748" spans="1:1" x14ac:dyDescent="0.2">
      <c r="A748" s="645" t="str">
        <f>Translations!$B$456</f>
        <v>El Salvador</v>
      </c>
    </row>
    <row r="749" spans="1:1" x14ac:dyDescent="0.2">
      <c r="A749" s="645" t="str">
        <f>Translations!$B$457</f>
        <v>Equatorial Guinea</v>
      </c>
    </row>
    <row r="750" spans="1:1" x14ac:dyDescent="0.2">
      <c r="A750" s="645" t="str">
        <f>Translations!$B$458</f>
        <v>Eritrea</v>
      </c>
    </row>
    <row r="751" spans="1:1" x14ac:dyDescent="0.2">
      <c r="A751" s="645" t="str">
        <f>Translations!$B$376</f>
        <v>Estonia</v>
      </c>
    </row>
    <row r="752" spans="1:1" x14ac:dyDescent="0.2">
      <c r="A752" s="645" t="str">
        <f>Translations!$B$1236</f>
        <v>Eswatini</v>
      </c>
    </row>
    <row r="753" spans="1:1" x14ac:dyDescent="0.2">
      <c r="A753" s="645" t="str">
        <f>Translations!$B$459</f>
        <v>Ethiopia</v>
      </c>
    </row>
    <row r="754" spans="1:1" x14ac:dyDescent="0.2">
      <c r="A754" s="645" t="str">
        <f>Translations!$B$462</f>
        <v>Fiji</v>
      </c>
    </row>
    <row r="755" spans="1:1" x14ac:dyDescent="0.2">
      <c r="A755" s="645" t="str">
        <f>Translations!$B$377</f>
        <v>Finland</v>
      </c>
    </row>
    <row r="756" spans="1:1" x14ac:dyDescent="0.2">
      <c r="A756" s="645" t="str">
        <f>Translations!$B$378</f>
        <v>France</v>
      </c>
    </row>
    <row r="757" spans="1:1" x14ac:dyDescent="0.2">
      <c r="A757" s="645" t="str">
        <f>Translations!$B$465</f>
        <v>Gabon</v>
      </c>
    </row>
    <row r="758" spans="1:1" x14ac:dyDescent="0.2">
      <c r="A758" s="645" t="str">
        <f>Translations!$B$466</f>
        <v>Gambia</v>
      </c>
    </row>
    <row r="759" spans="1:1" x14ac:dyDescent="0.2">
      <c r="A759" s="645" t="str">
        <f>Translations!$B$467</f>
        <v>Georgia</v>
      </c>
    </row>
    <row r="760" spans="1:1" x14ac:dyDescent="0.2">
      <c r="A760" s="645" t="str">
        <f>Translations!$B$379</f>
        <v>Germany</v>
      </c>
    </row>
    <row r="761" spans="1:1" x14ac:dyDescent="0.2">
      <c r="A761" s="645" t="str">
        <f>Translations!$B$468</f>
        <v>Ghana</v>
      </c>
    </row>
    <row r="762" spans="1:1" x14ac:dyDescent="0.2">
      <c r="A762" s="645" t="str">
        <f>Translations!$B$380</f>
        <v>Greece</v>
      </c>
    </row>
    <row r="763" spans="1:1" x14ac:dyDescent="0.2">
      <c r="A763" s="645" t="str">
        <f>Translations!$B$471</f>
        <v>Grenada</v>
      </c>
    </row>
    <row r="764" spans="1:1" x14ac:dyDescent="0.2">
      <c r="A764" s="645" t="str">
        <f>Translations!$B$474</f>
        <v>Guatemala</v>
      </c>
    </row>
    <row r="765" spans="1:1" x14ac:dyDescent="0.2">
      <c r="A765" s="645" t="str">
        <f>Translations!$B$476</f>
        <v>Guinea</v>
      </c>
    </row>
    <row r="766" spans="1:1" x14ac:dyDescent="0.2">
      <c r="A766" s="645" t="str">
        <f>Translations!$B$477</f>
        <v>Guinea-Bissau</v>
      </c>
    </row>
    <row r="767" spans="1:1" x14ac:dyDescent="0.2">
      <c r="A767" s="645" t="str">
        <f>Translations!$B$478</f>
        <v>Guyana</v>
      </c>
    </row>
    <row r="768" spans="1:1" x14ac:dyDescent="0.2">
      <c r="A768" s="645" t="str">
        <f>Translations!$B$479</f>
        <v>Haiti</v>
      </c>
    </row>
    <row r="769" spans="1:1" x14ac:dyDescent="0.2">
      <c r="A769" s="645" t="str">
        <f>Translations!$B$481</f>
        <v>Honduras</v>
      </c>
    </row>
    <row r="770" spans="1:1" x14ac:dyDescent="0.2">
      <c r="A770" s="645" t="str">
        <f>Translations!$B$381</f>
        <v>Hungary</v>
      </c>
    </row>
    <row r="771" spans="1:1" x14ac:dyDescent="0.2">
      <c r="A771" s="645" t="str">
        <f>Translations!$B$382</f>
        <v>Iceland</v>
      </c>
    </row>
    <row r="772" spans="1:1" x14ac:dyDescent="0.2">
      <c r="A772" s="645" t="str">
        <f>Translations!$B$482</f>
        <v>India</v>
      </c>
    </row>
    <row r="773" spans="1:1" x14ac:dyDescent="0.2">
      <c r="A773" s="645" t="str">
        <f>Translations!$B$483</f>
        <v>Indonesia</v>
      </c>
    </row>
    <row r="774" spans="1:1" x14ac:dyDescent="0.2">
      <c r="A774" s="645" t="str">
        <f>Translations!$B$1237</f>
        <v>Iran (Islamic Republic of)</v>
      </c>
    </row>
    <row r="775" spans="1:1" x14ac:dyDescent="0.2">
      <c r="A775" s="645" t="str">
        <f>Translations!$B$485</f>
        <v>Iraq</v>
      </c>
    </row>
    <row r="776" spans="1:1" x14ac:dyDescent="0.2">
      <c r="A776" s="645" t="str">
        <f>Translations!$B$383</f>
        <v>Ireland</v>
      </c>
    </row>
    <row r="777" spans="1:1" x14ac:dyDescent="0.2">
      <c r="A777" s="645" t="str">
        <f>Translations!$B$487</f>
        <v>Israel</v>
      </c>
    </row>
    <row r="778" spans="1:1" x14ac:dyDescent="0.2">
      <c r="A778" s="645" t="str">
        <f>Translations!$B$384</f>
        <v>Italy</v>
      </c>
    </row>
    <row r="779" spans="1:1" x14ac:dyDescent="0.2">
      <c r="A779" s="645" t="str">
        <f>Translations!$B$488</f>
        <v>Jamaica</v>
      </c>
    </row>
    <row r="780" spans="1:1" x14ac:dyDescent="0.2">
      <c r="A780" s="645" t="str">
        <f>Translations!$B$489</f>
        <v>Japan</v>
      </c>
    </row>
    <row r="781" spans="1:1" x14ac:dyDescent="0.2">
      <c r="A781" s="645" t="str">
        <f>Translations!$B$491</f>
        <v>Jordan</v>
      </c>
    </row>
    <row r="782" spans="1:1" x14ac:dyDescent="0.2">
      <c r="A782" s="645" t="str">
        <f>Translations!$B$492</f>
        <v>Kazakhstan</v>
      </c>
    </row>
    <row r="783" spans="1:1" x14ac:dyDescent="0.2">
      <c r="A783" s="645" t="str">
        <f>Translations!$B$493</f>
        <v>Kenya</v>
      </c>
    </row>
    <row r="784" spans="1:1" x14ac:dyDescent="0.2">
      <c r="A784" s="645" t="str">
        <f>Translations!$B$494</f>
        <v>Kiribati</v>
      </c>
    </row>
    <row r="785" spans="1:1" x14ac:dyDescent="0.2">
      <c r="A785" s="645" t="str">
        <f>Translations!$B$495</f>
        <v>Kuwait</v>
      </c>
    </row>
    <row r="786" spans="1:1" x14ac:dyDescent="0.2">
      <c r="A786" s="645" t="str">
        <f>Translations!$B$496</f>
        <v>Kyrgyzstan</v>
      </c>
    </row>
    <row r="787" spans="1:1" x14ac:dyDescent="0.2">
      <c r="A787" s="645" t="str">
        <f>Translations!$B$497</f>
        <v>Lao People's Democratic Republic</v>
      </c>
    </row>
    <row r="788" spans="1:1" x14ac:dyDescent="0.2">
      <c r="A788" s="645" t="str">
        <f>Translations!$B$385</f>
        <v>Latvia</v>
      </c>
    </row>
    <row r="789" spans="1:1" x14ac:dyDescent="0.2">
      <c r="A789" s="645" t="str">
        <f>Translations!$B$498</f>
        <v>Lebanon</v>
      </c>
    </row>
    <row r="790" spans="1:1" x14ac:dyDescent="0.2">
      <c r="A790" s="645" t="str">
        <f>Translations!$B$499</f>
        <v>Lesotho</v>
      </c>
    </row>
    <row r="791" spans="1:1" x14ac:dyDescent="0.2">
      <c r="A791" s="645" t="str">
        <f>Translations!$B$500</f>
        <v>Liberia</v>
      </c>
    </row>
    <row r="792" spans="1:1" x14ac:dyDescent="0.2">
      <c r="A792" s="645" t="str">
        <f>Translations!$B$501</f>
        <v>Libya</v>
      </c>
    </row>
    <row r="793" spans="1:1" x14ac:dyDescent="0.2">
      <c r="A793" s="645" t="str">
        <f>Translations!$B$387</f>
        <v>Lithuania</v>
      </c>
    </row>
    <row r="794" spans="1:1" x14ac:dyDescent="0.2">
      <c r="A794" s="645" t="str">
        <f>Translations!$B$388</f>
        <v>Luxembourg</v>
      </c>
    </row>
    <row r="795" spans="1:1" x14ac:dyDescent="0.2">
      <c r="A795" s="645" t="str">
        <f>Translations!$B$502</f>
        <v>Madagascar</v>
      </c>
    </row>
    <row r="796" spans="1:1" x14ac:dyDescent="0.2">
      <c r="A796" s="645" t="str">
        <f>Translations!$B$503</f>
        <v>Malawi</v>
      </c>
    </row>
    <row r="797" spans="1:1" x14ac:dyDescent="0.2">
      <c r="A797" s="645" t="str">
        <f>Translations!$B$504</f>
        <v>Malaysia</v>
      </c>
    </row>
    <row r="798" spans="1:1" x14ac:dyDescent="0.2">
      <c r="A798" s="645" t="str">
        <f>Translations!$B$505</f>
        <v>Maldives</v>
      </c>
    </row>
    <row r="799" spans="1:1" x14ac:dyDescent="0.2">
      <c r="A799" s="645" t="str">
        <f>Translations!$B$506</f>
        <v>Mali</v>
      </c>
    </row>
    <row r="800" spans="1:1" x14ac:dyDescent="0.2">
      <c r="A800" s="645" t="str">
        <f>Translations!$B$389</f>
        <v>Malta</v>
      </c>
    </row>
    <row r="801" spans="1:1" x14ac:dyDescent="0.2">
      <c r="A801" s="645" t="str">
        <f>Translations!$B$507</f>
        <v>Marshall Islands</v>
      </c>
    </row>
    <row r="802" spans="1:1" x14ac:dyDescent="0.2">
      <c r="A802" s="645" t="str">
        <f>Translations!$B$509</f>
        <v>Mauritania</v>
      </c>
    </row>
    <row r="803" spans="1:1" x14ac:dyDescent="0.2">
      <c r="A803" s="645" t="str">
        <f>Translations!$B$510</f>
        <v>Mauritius</v>
      </c>
    </row>
    <row r="804" spans="1:1" x14ac:dyDescent="0.2">
      <c r="A804" s="645" t="str">
        <f>Translations!$B$512</f>
        <v>Mexico</v>
      </c>
    </row>
    <row r="805" spans="1:1" x14ac:dyDescent="0.2">
      <c r="A805" s="645" t="str">
        <f>Translations!$B$1238</f>
        <v>Micronesia (Federated States of)</v>
      </c>
    </row>
    <row r="806" spans="1:1" x14ac:dyDescent="0.2">
      <c r="A806" s="645" t="str">
        <f>Translations!$B$514</f>
        <v>Monaco</v>
      </c>
    </row>
    <row r="807" spans="1:1" x14ac:dyDescent="0.2">
      <c r="A807" s="645" t="str">
        <f>Translations!$B$515</f>
        <v>Mongolia</v>
      </c>
    </row>
    <row r="808" spans="1:1" x14ac:dyDescent="0.2">
      <c r="A808" s="645" t="str">
        <f>Translations!$B$516</f>
        <v>Montenegro</v>
      </c>
    </row>
    <row r="809" spans="1:1" x14ac:dyDescent="0.2">
      <c r="A809" s="645" t="str">
        <f>Translations!$B$518</f>
        <v>Morocco</v>
      </c>
    </row>
    <row r="810" spans="1:1" x14ac:dyDescent="0.2">
      <c r="A810" s="645" t="str">
        <f>Translations!$B$519</f>
        <v>Mozambique</v>
      </c>
    </row>
    <row r="811" spans="1:1" x14ac:dyDescent="0.2">
      <c r="A811" s="645" t="str">
        <f>Translations!$B$520</f>
        <v>Myanmar</v>
      </c>
    </row>
    <row r="812" spans="1:1" x14ac:dyDescent="0.2">
      <c r="A812" s="645" t="str">
        <f>Translations!$B$521</f>
        <v>Namibia</v>
      </c>
    </row>
    <row r="813" spans="1:1" x14ac:dyDescent="0.2">
      <c r="A813" s="645" t="str">
        <f>Translations!$B$522</f>
        <v>Nauru</v>
      </c>
    </row>
    <row r="814" spans="1:1" x14ac:dyDescent="0.2">
      <c r="A814" s="645" t="str">
        <f>Translations!$B$523</f>
        <v>Nepal</v>
      </c>
    </row>
    <row r="815" spans="1:1" x14ac:dyDescent="0.2">
      <c r="A815" s="645" t="str">
        <f>Translations!$B$390</f>
        <v>Netherlands</v>
      </c>
    </row>
    <row r="816" spans="1:1" x14ac:dyDescent="0.2">
      <c r="A816" s="645" t="str">
        <f>Translations!$B$526</f>
        <v>New Zealand</v>
      </c>
    </row>
    <row r="817" spans="1:1" x14ac:dyDescent="0.2">
      <c r="A817" s="645" t="str">
        <f>Translations!$B$527</f>
        <v>Nicaragua</v>
      </c>
    </row>
    <row r="818" spans="1:1" x14ac:dyDescent="0.2">
      <c r="A818" s="645" t="str">
        <f>Translations!$B$528</f>
        <v>Niger</v>
      </c>
    </row>
    <row r="819" spans="1:1" x14ac:dyDescent="0.2">
      <c r="A819" s="645" t="str">
        <f>Translations!$B$529</f>
        <v>Nigeria</v>
      </c>
    </row>
    <row r="820" spans="1:1" x14ac:dyDescent="0.2">
      <c r="A820" s="645" t="str">
        <f>Translations!$B$1194</f>
        <v>North Macedonia</v>
      </c>
    </row>
    <row r="821" spans="1:1" x14ac:dyDescent="0.2">
      <c r="A821" s="645" t="str">
        <f>Translations!$B$391</f>
        <v>Norway</v>
      </c>
    </row>
    <row r="822" spans="1:1" x14ac:dyDescent="0.2">
      <c r="A822" s="645" t="str">
        <f>Translations!$B$534</f>
        <v>Oman</v>
      </c>
    </row>
    <row r="823" spans="1:1" x14ac:dyDescent="0.2">
      <c r="A823" s="645" t="str">
        <f>Translations!$B$535</f>
        <v>Pakistan</v>
      </c>
    </row>
    <row r="824" spans="1:1" x14ac:dyDescent="0.2">
      <c r="A824" s="645" t="str">
        <f>Translations!$B$536</f>
        <v>Palau</v>
      </c>
    </row>
    <row r="825" spans="1:1" x14ac:dyDescent="0.2">
      <c r="A825" s="645" t="str">
        <f>Translations!$B$537</f>
        <v>Panama</v>
      </c>
    </row>
    <row r="826" spans="1:1" x14ac:dyDescent="0.2">
      <c r="A826" s="645" t="str">
        <f>Translations!$B$538</f>
        <v>Papua New Guinea</v>
      </c>
    </row>
    <row r="827" spans="1:1" x14ac:dyDescent="0.2">
      <c r="A827" s="645" t="str">
        <f>Translations!$B$539</f>
        <v>Paraguay</v>
      </c>
    </row>
    <row r="828" spans="1:1" x14ac:dyDescent="0.2">
      <c r="A828" s="645" t="str">
        <f>Translations!$B$540</f>
        <v>Peru</v>
      </c>
    </row>
    <row r="829" spans="1:1" x14ac:dyDescent="0.2">
      <c r="A829" s="645" t="str">
        <f>Translations!$B$541</f>
        <v>Philippines</v>
      </c>
    </row>
    <row r="830" spans="1:1" x14ac:dyDescent="0.2">
      <c r="A830" s="645" t="str">
        <f>Translations!$B$392</f>
        <v>Poland</v>
      </c>
    </row>
    <row r="831" spans="1:1" x14ac:dyDescent="0.2">
      <c r="A831" s="645" t="str">
        <f>Translations!$B$393</f>
        <v>Portugal</v>
      </c>
    </row>
    <row r="832" spans="1:1" x14ac:dyDescent="0.2">
      <c r="A832" s="645" t="str">
        <f>Translations!$B$544</f>
        <v>Qatar</v>
      </c>
    </row>
    <row r="833" spans="1:1" x14ac:dyDescent="0.2">
      <c r="A833" s="645" t="str">
        <f>Translations!$B$1239</f>
        <v>Republic of Korea</v>
      </c>
    </row>
    <row r="834" spans="1:1" x14ac:dyDescent="0.2">
      <c r="A834" s="645" t="str">
        <f>Translations!$B$1240</f>
        <v>Republic of Moldova</v>
      </c>
    </row>
    <row r="835" spans="1:1" x14ac:dyDescent="0.2">
      <c r="A835" s="645" t="str">
        <f>Translations!$B$394</f>
        <v>Romania</v>
      </c>
    </row>
    <row r="836" spans="1:1" x14ac:dyDescent="0.2">
      <c r="A836" s="645" t="str">
        <f>Translations!$B$548</f>
        <v>Russian Federation</v>
      </c>
    </row>
    <row r="837" spans="1:1" x14ac:dyDescent="0.2">
      <c r="A837" s="645" t="str">
        <f>Translations!$B$549</f>
        <v>Rwanda</v>
      </c>
    </row>
    <row r="838" spans="1:1" x14ac:dyDescent="0.2">
      <c r="A838" s="645" t="str">
        <f>Translations!$B$552</f>
        <v>Saint Kitts and Nevis</v>
      </c>
    </row>
    <row r="839" spans="1:1" x14ac:dyDescent="0.2">
      <c r="A839" s="645" t="str">
        <f>Translations!$B$553</f>
        <v>Saint Lucia</v>
      </c>
    </row>
    <row r="840" spans="1:1" x14ac:dyDescent="0.2">
      <c r="A840" s="645" t="str">
        <f>Translations!$B$556</f>
        <v>Saint Vincent and the Grenadines</v>
      </c>
    </row>
    <row r="841" spans="1:1" x14ac:dyDescent="0.2">
      <c r="A841" s="645" t="str">
        <f>Translations!$B$557</f>
        <v>Samoa</v>
      </c>
    </row>
    <row r="842" spans="1:1" x14ac:dyDescent="0.2">
      <c r="A842" s="645" t="str">
        <f>Translations!$B$558</f>
        <v>San Marino</v>
      </c>
    </row>
    <row r="843" spans="1:1" x14ac:dyDescent="0.2">
      <c r="A843" s="645" t="str">
        <f>Translations!$B$559</f>
        <v>Sao Tome and Principe</v>
      </c>
    </row>
    <row r="844" spans="1:1" x14ac:dyDescent="0.2">
      <c r="A844" s="645" t="str">
        <f>Translations!$B$560</f>
        <v>Saudi Arabia</v>
      </c>
    </row>
    <row r="845" spans="1:1" x14ac:dyDescent="0.2">
      <c r="A845" s="645" t="str">
        <f>Translations!$B$561</f>
        <v>Senegal</v>
      </c>
    </row>
    <row r="846" spans="1:1" x14ac:dyDescent="0.2">
      <c r="A846" s="645" t="str">
        <f>Translations!$B$562</f>
        <v>Serbia</v>
      </c>
    </row>
    <row r="847" spans="1:1" x14ac:dyDescent="0.2">
      <c r="A847" s="645" t="str">
        <f>Translations!$B$563</f>
        <v>Seychelles</v>
      </c>
    </row>
    <row r="848" spans="1:1" x14ac:dyDescent="0.2">
      <c r="A848" s="645" t="str">
        <f>Translations!$B$564</f>
        <v>Sierra Leone</v>
      </c>
    </row>
    <row r="849" spans="1:1" x14ac:dyDescent="0.2">
      <c r="A849" s="645" t="str">
        <f>Translations!$B$565</f>
        <v>Singapore</v>
      </c>
    </row>
    <row r="850" spans="1:1" x14ac:dyDescent="0.2">
      <c r="A850" s="645" t="str">
        <f>Translations!$B$395</f>
        <v>Slovakia</v>
      </c>
    </row>
    <row r="851" spans="1:1" x14ac:dyDescent="0.2">
      <c r="A851" s="645" t="str">
        <f>Translations!$B$396</f>
        <v>Slovenia</v>
      </c>
    </row>
    <row r="852" spans="1:1" x14ac:dyDescent="0.2">
      <c r="A852" s="645" t="str">
        <f>Translations!$B$566</f>
        <v>Solomon Islands</v>
      </c>
    </row>
    <row r="853" spans="1:1" x14ac:dyDescent="0.2">
      <c r="A853" s="645" t="str">
        <f>Translations!$B$567</f>
        <v>Somalia</v>
      </c>
    </row>
    <row r="854" spans="1:1" x14ac:dyDescent="0.2">
      <c r="A854" s="645" t="str">
        <f>Translations!$B$568</f>
        <v>South Africa</v>
      </c>
    </row>
    <row r="855" spans="1:1" x14ac:dyDescent="0.2">
      <c r="A855" s="645" t="str">
        <f>Translations!$B$829</f>
        <v>South Sudan</v>
      </c>
    </row>
    <row r="856" spans="1:1" x14ac:dyDescent="0.2">
      <c r="A856" s="645" t="str">
        <f>Translations!$B$397</f>
        <v>Spain</v>
      </c>
    </row>
    <row r="857" spans="1:1" x14ac:dyDescent="0.2">
      <c r="A857" s="645" t="str">
        <f>Translations!$B$569</f>
        <v>Sri Lanka</v>
      </c>
    </row>
    <row r="858" spans="1:1" x14ac:dyDescent="0.2">
      <c r="A858" s="645" t="str">
        <f>Translations!$B$570</f>
        <v>Sudan</v>
      </c>
    </row>
    <row r="859" spans="1:1" x14ac:dyDescent="0.2">
      <c r="A859" s="645" t="str">
        <f>Translations!$B$571</f>
        <v>Suriname</v>
      </c>
    </row>
    <row r="860" spans="1:1" x14ac:dyDescent="0.2">
      <c r="A860" s="645" t="str">
        <f>Translations!$B$398</f>
        <v>Sweden</v>
      </c>
    </row>
    <row r="861" spans="1:1" x14ac:dyDescent="0.2">
      <c r="A861" s="645" t="str">
        <f>Translations!$B$574</f>
        <v>Switzerland</v>
      </c>
    </row>
    <row r="862" spans="1:1" x14ac:dyDescent="0.2">
      <c r="A862" s="645" t="str">
        <f>Translations!$B$575</f>
        <v>Syrian Arab Republic</v>
      </c>
    </row>
    <row r="863" spans="1:1" x14ac:dyDescent="0.2">
      <c r="A863" s="645" t="str">
        <f>Translations!$B$576</f>
        <v>Tajikistan</v>
      </c>
    </row>
    <row r="864" spans="1:1" x14ac:dyDescent="0.2">
      <c r="A864" s="645" t="str">
        <f>Translations!$B$577</f>
        <v>Thailand</v>
      </c>
    </row>
    <row r="865" spans="1:1" x14ac:dyDescent="0.2">
      <c r="A865" s="645" t="str">
        <f>Translations!$B$579</f>
        <v>Timor-Leste</v>
      </c>
    </row>
    <row r="866" spans="1:1" x14ac:dyDescent="0.2">
      <c r="A866" s="645" t="str">
        <f>Translations!$B$580</f>
        <v>Togo</v>
      </c>
    </row>
    <row r="867" spans="1:1" x14ac:dyDescent="0.2">
      <c r="A867" s="645" t="str">
        <f>Translations!$B$582</f>
        <v>Tonga</v>
      </c>
    </row>
    <row r="868" spans="1:1" x14ac:dyDescent="0.2">
      <c r="A868" s="645" t="str">
        <f>Translations!$B$583</f>
        <v>Trinidad and Tobago</v>
      </c>
    </row>
    <row r="869" spans="1:1" x14ac:dyDescent="0.2">
      <c r="A869" s="645" t="str">
        <f>Translations!$B$584</f>
        <v>Tunisia</v>
      </c>
    </row>
    <row r="870" spans="1:1" x14ac:dyDescent="0.2">
      <c r="A870" s="645" t="str">
        <f>Translations!$B$585</f>
        <v>Turkey</v>
      </c>
    </row>
    <row r="871" spans="1:1" x14ac:dyDescent="0.2">
      <c r="A871" s="645" t="str">
        <f>Translations!$B$586</f>
        <v>Turkmenistan</v>
      </c>
    </row>
    <row r="872" spans="1:1" x14ac:dyDescent="0.2">
      <c r="A872" s="645" t="str">
        <f>Translations!$B$588</f>
        <v>Tuvalu</v>
      </c>
    </row>
    <row r="873" spans="1:1" x14ac:dyDescent="0.2">
      <c r="A873" s="645" t="str">
        <f>Translations!$B$589</f>
        <v>Uganda</v>
      </c>
    </row>
    <row r="874" spans="1:1" x14ac:dyDescent="0.2">
      <c r="A874" s="645" t="str">
        <f>Translations!$B$590</f>
        <v>Ukraine</v>
      </c>
    </row>
    <row r="875" spans="1:1" x14ac:dyDescent="0.2">
      <c r="A875" s="645" t="str">
        <f>Translations!$B$591</f>
        <v>United Arab Emirates</v>
      </c>
    </row>
    <row r="876" spans="1:1" x14ac:dyDescent="0.2">
      <c r="A876" s="645" t="str">
        <f>Translations!$B$399</f>
        <v>United Kingdom</v>
      </c>
    </row>
    <row r="877" spans="1:1" x14ac:dyDescent="0.2">
      <c r="A877" s="645" t="str">
        <f>Translations!$B$1241</f>
        <v>United Republic of Tanzania</v>
      </c>
    </row>
    <row r="878" spans="1:1" x14ac:dyDescent="0.2">
      <c r="A878" s="645" t="str">
        <f>Translations!$B$593</f>
        <v>United States</v>
      </c>
    </row>
    <row r="879" spans="1:1" x14ac:dyDescent="0.2">
      <c r="A879" s="645" t="str">
        <f>Translations!$B$595</f>
        <v>Uruguay</v>
      </c>
    </row>
    <row r="880" spans="1:1" x14ac:dyDescent="0.2">
      <c r="A880" s="645" t="str">
        <f>Translations!$B$596</f>
        <v>Uzbekistan</v>
      </c>
    </row>
    <row r="881" spans="1:1" x14ac:dyDescent="0.2">
      <c r="A881" s="645" t="str">
        <f>Translations!$B$597</f>
        <v>Vanuatu</v>
      </c>
    </row>
    <row r="882" spans="1:1" x14ac:dyDescent="0.2">
      <c r="A882" s="645" t="str">
        <f>Translations!$B$1242</f>
        <v>Venezuela (Bolivarian Republic of)</v>
      </c>
    </row>
    <row r="883" spans="1:1" x14ac:dyDescent="0.2">
      <c r="A883" s="645" t="str">
        <f>Translations!$B$599</f>
        <v>Viet Nam</v>
      </c>
    </row>
    <row r="884" spans="1:1" x14ac:dyDescent="0.2">
      <c r="A884" s="645" t="str">
        <f>Translations!$B$602</f>
        <v>Yemen</v>
      </c>
    </row>
    <row r="885" spans="1:1" x14ac:dyDescent="0.2">
      <c r="A885" s="645" t="str">
        <f>Translations!$B$603</f>
        <v>Zambia</v>
      </c>
    </row>
    <row r="886" spans="1:1" x14ac:dyDescent="0.2">
      <c r="A886" s="645" t="str">
        <f>Translations!$B$604</f>
        <v>Zimbabwe</v>
      </c>
    </row>
  </sheetData>
  <sheetProtection sheet="1" objects="1" scenarios="1" formatCells="0" formatColumns="0" formatRows="0" insertColumns="0" insertRows="0"/>
  <phoneticPr fontId="9" type="noConversion"/>
  <pageMargins left="0.78740157499999996" right="0.78740157499999996" top="0.984251969" bottom="0.984251969" header="0.5" footer="0.5"/>
  <pageSetup paperSize="9" scale="57" fitToHeight="10" orientation="landscape" r:id="rId1"/>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12"/>
  </sheetPr>
  <dimension ref="A2"/>
  <sheetViews>
    <sheetView workbookViewId="0"/>
  </sheetViews>
  <sheetFormatPr defaultColWidth="11.42578125" defaultRowHeight="12.75" x14ac:dyDescent="0.2"/>
  <cols>
    <col min="1" max="16384" width="11.42578125" style="5"/>
  </cols>
  <sheetData>
    <row r="2" spans="1:1" ht="23.25" x14ac:dyDescent="0.35">
      <c r="A2" s="4" t="s">
        <v>815</v>
      </c>
    </row>
  </sheetData>
  <sheetProtection sheet="1" objects="1" scenarios="1" formatCells="0" formatColumns="0" formatRows="0" insertColumns="0" insertRows="0"/>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rgb="FF0070C0"/>
  </sheetPr>
  <dimension ref="A1:C1242"/>
  <sheetViews>
    <sheetView zoomScale="115" zoomScaleNormal="115" workbookViewId="0">
      <pane xSplit="1" ySplit="1" topLeftCell="B2" activePane="bottomRight" state="frozen"/>
      <selection pane="topRight" activeCell="B1" sqref="B1"/>
      <selection pane="bottomLeft" activeCell="A2" sqref="A2"/>
      <selection pane="bottomRight" activeCell="B3" sqref="B3"/>
    </sheetView>
  </sheetViews>
  <sheetFormatPr defaultColWidth="11.42578125" defaultRowHeight="12.75" x14ac:dyDescent="0.2"/>
  <cols>
    <col min="1" max="1" width="8.28515625" style="384" customWidth="1"/>
    <col min="2" max="2" width="90.7109375" style="110" customWidth="1"/>
    <col min="3" max="3" width="90.7109375" style="670" customWidth="1"/>
    <col min="4" max="16384" width="11.42578125" style="73"/>
  </cols>
  <sheetData>
    <row r="1" spans="1:3" ht="15" x14ac:dyDescent="0.25">
      <c r="A1" s="383" t="s">
        <v>813</v>
      </c>
      <c r="B1" s="109" t="s">
        <v>814</v>
      </c>
      <c r="C1" s="648" t="s">
        <v>1411</v>
      </c>
    </row>
    <row r="2" spans="1:3" ht="26.25" x14ac:dyDescent="0.2">
      <c r="A2" s="108">
        <v>1</v>
      </c>
      <c r="B2" s="325" t="s">
        <v>701</v>
      </c>
      <c r="C2" s="649" t="s">
        <v>701</v>
      </c>
    </row>
    <row r="3" spans="1:3" ht="18" x14ac:dyDescent="0.2">
      <c r="A3" s="108">
        <v>2</v>
      </c>
      <c r="B3" s="326" t="s">
        <v>252</v>
      </c>
      <c r="C3" s="650" t="s">
        <v>252</v>
      </c>
    </row>
    <row r="4" spans="1:3" x14ac:dyDescent="0.2">
      <c r="A4" s="108">
        <v>3</v>
      </c>
      <c r="B4" s="327" t="s">
        <v>253</v>
      </c>
      <c r="C4" s="651" t="s">
        <v>253</v>
      </c>
    </row>
    <row r="5" spans="1:3" x14ac:dyDescent="0.2">
      <c r="A5" s="108">
        <v>4</v>
      </c>
      <c r="B5" s="327" t="s">
        <v>890</v>
      </c>
      <c r="C5" s="651" t="s">
        <v>890</v>
      </c>
    </row>
    <row r="6" spans="1:3" x14ac:dyDescent="0.2">
      <c r="A6" s="108">
        <v>5</v>
      </c>
      <c r="B6" s="327" t="s">
        <v>254</v>
      </c>
      <c r="C6" s="651" t="s">
        <v>254</v>
      </c>
    </row>
    <row r="7" spans="1:3" x14ac:dyDescent="0.2">
      <c r="A7" s="108">
        <v>6</v>
      </c>
      <c r="B7" s="327" t="s">
        <v>693</v>
      </c>
      <c r="C7" s="651" t="s">
        <v>693</v>
      </c>
    </row>
    <row r="8" spans="1:3" x14ac:dyDescent="0.2">
      <c r="A8" s="108">
        <v>7</v>
      </c>
      <c r="B8" s="327" t="s">
        <v>144</v>
      </c>
      <c r="C8" s="651" t="s">
        <v>144</v>
      </c>
    </row>
    <row r="9" spans="1:3" x14ac:dyDescent="0.2">
      <c r="A9" s="108">
        <v>8</v>
      </c>
      <c r="B9" s="327" t="s">
        <v>707</v>
      </c>
      <c r="C9" s="651" t="s">
        <v>707</v>
      </c>
    </row>
    <row r="10" spans="1:3" x14ac:dyDescent="0.2">
      <c r="A10" s="108">
        <v>9</v>
      </c>
      <c r="B10" s="327" t="s">
        <v>702</v>
      </c>
      <c r="C10" s="651" t="s">
        <v>702</v>
      </c>
    </row>
    <row r="11" spans="1:3" x14ac:dyDescent="0.2">
      <c r="A11" s="108">
        <v>10</v>
      </c>
      <c r="B11" s="327" t="s">
        <v>703</v>
      </c>
      <c r="C11" s="651" t="s">
        <v>703</v>
      </c>
    </row>
    <row r="12" spans="1:3" x14ac:dyDescent="0.2">
      <c r="A12" s="108">
        <v>11</v>
      </c>
      <c r="B12" s="327" t="s">
        <v>704</v>
      </c>
      <c r="C12" s="651" t="s">
        <v>704</v>
      </c>
    </row>
    <row r="13" spans="1:3" x14ac:dyDescent="0.2">
      <c r="A13" s="108">
        <v>12</v>
      </c>
      <c r="B13" s="327" t="s">
        <v>705</v>
      </c>
      <c r="C13" s="651" t="s">
        <v>705</v>
      </c>
    </row>
    <row r="14" spans="1:3" x14ac:dyDescent="0.2">
      <c r="A14" s="108">
        <v>13</v>
      </c>
      <c r="B14" s="327" t="s">
        <v>706</v>
      </c>
      <c r="C14" s="651" t="s">
        <v>706</v>
      </c>
    </row>
    <row r="15" spans="1:3" x14ac:dyDescent="0.2">
      <c r="A15" s="108">
        <v>14</v>
      </c>
      <c r="B15" s="327" t="s">
        <v>229</v>
      </c>
      <c r="C15" s="651" t="s">
        <v>229</v>
      </c>
    </row>
    <row r="16" spans="1:3" x14ac:dyDescent="0.2">
      <c r="A16" s="108">
        <v>15</v>
      </c>
      <c r="B16" s="327" t="s">
        <v>234</v>
      </c>
      <c r="C16" s="651" t="s">
        <v>234</v>
      </c>
    </row>
    <row r="17" spans="1:3" x14ac:dyDescent="0.2">
      <c r="A17" s="108">
        <v>16</v>
      </c>
      <c r="B17" s="327" t="s">
        <v>724</v>
      </c>
      <c r="C17" s="651" t="s">
        <v>724</v>
      </c>
    </row>
    <row r="18" spans="1:3" x14ac:dyDescent="0.2">
      <c r="A18" s="108">
        <v>17</v>
      </c>
      <c r="B18" s="327" t="s">
        <v>248</v>
      </c>
      <c r="C18" s="651" t="s">
        <v>248</v>
      </c>
    </row>
    <row r="19" spans="1:3" x14ac:dyDescent="0.2">
      <c r="A19" s="108">
        <v>18</v>
      </c>
      <c r="B19" s="327" t="s">
        <v>233</v>
      </c>
      <c r="C19" s="651" t="s">
        <v>233</v>
      </c>
    </row>
    <row r="20" spans="1:3" x14ac:dyDescent="0.2">
      <c r="A20" s="108">
        <v>19</v>
      </c>
      <c r="B20" s="327" t="s">
        <v>143</v>
      </c>
      <c r="C20" s="651" t="s">
        <v>143</v>
      </c>
    </row>
    <row r="21" spans="1:3" x14ac:dyDescent="0.2">
      <c r="A21" s="108">
        <v>20</v>
      </c>
      <c r="B21" s="328" t="s">
        <v>129</v>
      </c>
      <c r="C21" s="652" t="s">
        <v>129</v>
      </c>
    </row>
    <row r="22" spans="1:3" x14ac:dyDescent="0.2">
      <c r="A22" s="108">
        <v>21</v>
      </c>
      <c r="B22" s="329" t="s">
        <v>812</v>
      </c>
      <c r="C22" s="651" t="s">
        <v>812</v>
      </c>
    </row>
    <row r="23" spans="1:3" x14ac:dyDescent="0.2">
      <c r="A23" s="108">
        <v>22</v>
      </c>
      <c r="B23" s="327" t="s">
        <v>835</v>
      </c>
      <c r="C23" s="651" t="s">
        <v>835</v>
      </c>
    </row>
    <row r="24" spans="1:3" x14ac:dyDescent="0.2">
      <c r="A24" s="108">
        <v>23</v>
      </c>
      <c r="B24" s="329" t="s">
        <v>834</v>
      </c>
      <c r="C24" s="651" t="s">
        <v>834</v>
      </c>
    </row>
    <row r="25" spans="1:3" ht="26.25" thickBot="1" x14ac:dyDescent="0.25">
      <c r="A25" s="108">
        <v>24</v>
      </c>
      <c r="B25" s="328" t="s">
        <v>213</v>
      </c>
      <c r="C25" s="652" t="s">
        <v>213</v>
      </c>
    </row>
    <row r="26" spans="1:3" ht="13.5" thickBot="1" x14ac:dyDescent="0.25">
      <c r="A26" s="108">
        <v>25</v>
      </c>
      <c r="B26" s="330" t="s">
        <v>214</v>
      </c>
      <c r="C26" s="651" t="s">
        <v>214</v>
      </c>
    </row>
    <row r="27" spans="1:3" ht="25.5" x14ac:dyDescent="0.2">
      <c r="A27" s="108">
        <v>26</v>
      </c>
      <c r="B27" s="330" t="s">
        <v>215</v>
      </c>
      <c r="C27" s="651" t="s">
        <v>215</v>
      </c>
    </row>
    <row r="28" spans="1:3" ht="13.5" thickBot="1" x14ac:dyDescent="0.25">
      <c r="A28" s="108">
        <v>27</v>
      </c>
      <c r="B28" s="328" t="s">
        <v>128</v>
      </c>
      <c r="C28" s="652" t="s">
        <v>128</v>
      </c>
    </row>
    <row r="29" spans="1:3" ht="13.5" thickBot="1" x14ac:dyDescent="0.25">
      <c r="A29" s="108">
        <v>28</v>
      </c>
      <c r="B29" s="331" t="s">
        <v>124</v>
      </c>
      <c r="C29" s="651" t="s">
        <v>124</v>
      </c>
    </row>
    <row r="30" spans="1:3" ht="13.5" thickBot="1" x14ac:dyDescent="0.25">
      <c r="A30" s="108">
        <v>29</v>
      </c>
      <c r="B30" s="332" t="s">
        <v>127</v>
      </c>
      <c r="C30" s="651" t="s">
        <v>127</v>
      </c>
    </row>
    <row r="31" spans="1:3" ht="13.5" thickBot="1" x14ac:dyDescent="0.25">
      <c r="A31" s="108">
        <v>30</v>
      </c>
      <c r="B31" s="332" t="s">
        <v>125</v>
      </c>
      <c r="C31" s="651" t="s">
        <v>125</v>
      </c>
    </row>
    <row r="32" spans="1:3" ht="13.5" thickBot="1" x14ac:dyDescent="0.25">
      <c r="A32" s="108">
        <v>31</v>
      </c>
      <c r="B32" s="332" t="s">
        <v>126</v>
      </c>
      <c r="C32" s="651" t="s">
        <v>126</v>
      </c>
    </row>
    <row r="33" spans="1:3" ht="18" x14ac:dyDescent="0.2">
      <c r="A33" s="108">
        <v>32</v>
      </c>
      <c r="B33" s="333" t="s">
        <v>255</v>
      </c>
      <c r="C33" s="650" t="s">
        <v>255</v>
      </c>
    </row>
    <row r="34" spans="1:3" ht="51" x14ac:dyDescent="0.2">
      <c r="A34" s="108">
        <v>33</v>
      </c>
      <c r="B34" s="327" t="s">
        <v>1215</v>
      </c>
      <c r="C34" s="651" t="s">
        <v>1215</v>
      </c>
    </row>
    <row r="35" spans="1:3" x14ac:dyDescent="0.2">
      <c r="A35" s="108">
        <v>34</v>
      </c>
      <c r="B35" s="329" t="s">
        <v>845</v>
      </c>
      <c r="C35" s="651" t="s">
        <v>845</v>
      </c>
    </row>
    <row r="36" spans="1:3" ht="25.5" x14ac:dyDescent="0.2">
      <c r="A36" s="108">
        <v>35</v>
      </c>
      <c r="B36" s="385" t="s">
        <v>1206</v>
      </c>
      <c r="C36" s="653" t="s">
        <v>1206</v>
      </c>
    </row>
    <row r="37" spans="1:3" ht="25.5" x14ac:dyDescent="0.2">
      <c r="A37" s="108">
        <v>36</v>
      </c>
      <c r="B37" s="329" t="s">
        <v>977</v>
      </c>
      <c r="C37" s="651" t="s">
        <v>977</v>
      </c>
    </row>
    <row r="38" spans="1:3" ht="25.5" x14ac:dyDescent="0.2">
      <c r="A38" s="108">
        <v>37</v>
      </c>
      <c r="B38" s="385" t="s">
        <v>1207</v>
      </c>
      <c r="C38" s="653" t="s">
        <v>1207</v>
      </c>
    </row>
    <row r="39" spans="1:3" ht="25.5" x14ac:dyDescent="0.2">
      <c r="A39" s="108">
        <v>38</v>
      </c>
      <c r="B39" s="329" t="s">
        <v>846</v>
      </c>
      <c r="C39" s="651" t="s">
        <v>846</v>
      </c>
    </row>
    <row r="40" spans="1:3" ht="38.25" x14ac:dyDescent="0.2">
      <c r="A40" s="108">
        <v>39</v>
      </c>
      <c r="B40" s="334" t="s">
        <v>850</v>
      </c>
      <c r="C40" s="654" t="s">
        <v>850</v>
      </c>
    </row>
    <row r="41" spans="1:3" x14ac:dyDescent="0.2">
      <c r="A41" s="108">
        <v>40</v>
      </c>
      <c r="B41" s="329" t="s">
        <v>847</v>
      </c>
      <c r="C41" s="651" t="s">
        <v>847</v>
      </c>
    </row>
    <row r="42" spans="1:3" ht="89.25" x14ac:dyDescent="0.2">
      <c r="A42" s="108">
        <v>41</v>
      </c>
      <c r="B42" s="334" t="s">
        <v>848</v>
      </c>
      <c r="C42" s="654" t="s">
        <v>848</v>
      </c>
    </row>
    <row r="43" spans="1:3" ht="63.75" x14ac:dyDescent="0.2">
      <c r="A43" s="108">
        <v>42</v>
      </c>
      <c r="B43" s="329" t="s">
        <v>851</v>
      </c>
      <c r="C43" s="651" t="s">
        <v>851</v>
      </c>
    </row>
    <row r="44" spans="1:3" x14ac:dyDescent="0.2">
      <c r="A44" s="108">
        <v>43</v>
      </c>
      <c r="B44" s="329" t="s">
        <v>849</v>
      </c>
      <c r="C44" s="651" t="s">
        <v>849</v>
      </c>
    </row>
    <row r="45" spans="1:3" x14ac:dyDescent="0.2">
      <c r="A45" s="108">
        <v>44</v>
      </c>
      <c r="B45" s="327" t="s">
        <v>736</v>
      </c>
      <c r="C45" s="651" t="s">
        <v>736</v>
      </c>
    </row>
    <row r="46" spans="1:3" ht="51" x14ac:dyDescent="0.2">
      <c r="A46" s="108">
        <v>45</v>
      </c>
      <c r="B46" s="327" t="s">
        <v>1168</v>
      </c>
      <c r="C46" s="651" t="s">
        <v>1168</v>
      </c>
    </row>
    <row r="47" spans="1:3" ht="38.25" x14ac:dyDescent="0.2">
      <c r="A47" s="108">
        <v>46</v>
      </c>
      <c r="B47" s="328" t="s">
        <v>1214</v>
      </c>
      <c r="C47" s="652" t="s">
        <v>1214</v>
      </c>
    </row>
    <row r="48" spans="1:3" ht="15.75" x14ac:dyDescent="0.2">
      <c r="A48" s="108">
        <v>47</v>
      </c>
      <c r="B48" s="335" t="s">
        <v>148</v>
      </c>
      <c r="C48" s="655" t="s">
        <v>148</v>
      </c>
    </row>
    <row r="49" spans="1:3" ht="51" x14ac:dyDescent="0.2">
      <c r="A49" s="108">
        <v>48</v>
      </c>
      <c r="B49" s="328" t="s">
        <v>171</v>
      </c>
      <c r="C49" s="652" t="s">
        <v>1422</v>
      </c>
    </row>
    <row r="50" spans="1:3" ht="25.5" x14ac:dyDescent="0.2">
      <c r="A50" s="108">
        <v>49</v>
      </c>
      <c r="B50" s="327" t="s">
        <v>893</v>
      </c>
      <c r="C50" s="651" t="s">
        <v>893</v>
      </c>
    </row>
    <row r="51" spans="1:3" ht="25.5" x14ac:dyDescent="0.2">
      <c r="A51" s="108">
        <v>50</v>
      </c>
      <c r="B51" s="327" t="s">
        <v>782</v>
      </c>
      <c r="C51" s="651" t="s">
        <v>782</v>
      </c>
    </row>
    <row r="52" spans="1:3" ht="38.25" x14ac:dyDescent="0.2">
      <c r="A52" s="108">
        <v>51</v>
      </c>
      <c r="B52" s="327" t="s">
        <v>853</v>
      </c>
      <c r="C52" s="651" t="s">
        <v>853</v>
      </c>
    </row>
    <row r="53" spans="1:3" x14ac:dyDescent="0.2">
      <c r="A53" s="108">
        <v>52</v>
      </c>
      <c r="B53" s="329" t="s">
        <v>852</v>
      </c>
      <c r="C53" s="651" t="s">
        <v>852</v>
      </c>
    </row>
    <row r="54" spans="1:3" ht="13.5" thickBot="1" x14ac:dyDescent="0.25">
      <c r="A54" s="108">
        <v>53</v>
      </c>
      <c r="B54" s="327" t="s">
        <v>205</v>
      </c>
      <c r="C54" s="651" t="s">
        <v>205</v>
      </c>
    </row>
    <row r="55" spans="1:3" x14ac:dyDescent="0.2">
      <c r="A55" s="108">
        <v>54</v>
      </c>
      <c r="B55" s="336" t="s">
        <v>149</v>
      </c>
      <c r="C55" s="651" t="s">
        <v>149</v>
      </c>
    </row>
    <row r="56" spans="1:3" ht="76.5" x14ac:dyDescent="0.2">
      <c r="A56" s="108">
        <v>55</v>
      </c>
      <c r="B56" s="327" t="s">
        <v>1169</v>
      </c>
      <c r="C56" s="651" t="s">
        <v>1169</v>
      </c>
    </row>
    <row r="57" spans="1:3" ht="76.5" x14ac:dyDescent="0.2">
      <c r="A57" s="108">
        <v>56</v>
      </c>
      <c r="B57" s="327" t="s">
        <v>854</v>
      </c>
      <c r="C57" s="651" t="s">
        <v>854</v>
      </c>
    </row>
    <row r="58" spans="1:3" ht="25.5" x14ac:dyDescent="0.2">
      <c r="A58" s="108">
        <v>57</v>
      </c>
      <c r="B58" s="327" t="s">
        <v>263</v>
      </c>
      <c r="C58" s="651" t="s">
        <v>263</v>
      </c>
    </row>
    <row r="59" spans="1:3" ht="25.5" x14ac:dyDescent="0.2">
      <c r="A59" s="108">
        <v>58</v>
      </c>
      <c r="B59" s="327" t="s">
        <v>150</v>
      </c>
      <c r="C59" s="651" t="s">
        <v>150</v>
      </c>
    </row>
    <row r="60" spans="1:3" ht="76.5" x14ac:dyDescent="0.2">
      <c r="A60" s="108">
        <v>59</v>
      </c>
      <c r="B60" s="328" t="s">
        <v>990</v>
      </c>
      <c r="C60" s="652" t="s">
        <v>1423</v>
      </c>
    </row>
    <row r="61" spans="1:3" ht="15.75" x14ac:dyDescent="0.2">
      <c r="A61" s="108">
        <v>60</v>
      </c>
      <c r="B61" s="337" t="s">
        <v>151</v>
      </c>
      <c r="C61" s="655" t="s">
        <v>151</v>
      </c>
    </row>
    <row r="62" spans="1:3" x14ac:dyDescent="0.2">
      <c r="A62" s="108">
        <v>61</v>
      </c>
      <c r="B62" s="328" t="s">
        <v>152</v>
      </c>
      <c r="C62" s="652" t="s">
        <v>152</v>
      </c>
    </row>
    <row r="63" spans="1:3" x14ac:dyDescent="0.2">
      <c r="A63" s="108">
        <v>62</v>
      </c>
      <c r="B63" s="329" t="s">
        <v>154</v>
      </c>
      <c r="C63" s="651" t="s">
        <v>154</v>
      </c>
    </row>
    <row r="64" spans="1:3" x14ac:dyDescent="0.2">
      <c r="A64" s="108">
        <v>63</v>
      </c>
      <c r="B64" s="327" t="s">
        <v>153</v>
      </c>
      <c r="C64" s="651" t="s">
        <v>153</v>
      </c>
    </row>
    <row r="65" spans="1:3" x14ac:dyDescent="0.2">
      <c r="A65" s="108">
        <v>64</v>
      </c>
      <c r="B65" s="329" t="s">
        <v>155</v>
      </c>
      <c r="C65" s="651" t="s">
        <v>155</v>
      </c>
    </row>
    <row r="66" spans="1:3" x14ac:dyDescent="0.2">
      <c r="A66" s="108">
        <v>65</v>
      </c>
      <c r="B66" s="327" t="s">
        <v>855</v>
      </c>
      <c r="C66" s="651" t="s">
        <v>855</v>
      </c>
    </row>
    <row r="67" spans="1:3" x14ac:dyDescent="0.2">
      <c r="A67" s="108">
        <v>66</v>
      </c>
      <c r="B67" s="327" t="s">
        <v>161</v>
      </c>
      <c r="C67" s="651" t="s">
        <v>161</v>
      </c>
    </row>
    <row r="68" spans="1:3" x14ac:dyDescent="0.2">
      <c r="A68" s="108">
        <v>67</v>
      </c>
      <c r="B68" s="327" t="s">
        <v>735</v>
      </c>
      <c r="C68" s="651" t="s">
        <v>735</v>
      </c>
    </row>
    <row r="69" spans="1:3" x14ac:dyDescent="0.2">
      <c r="A69" s="108">
        <v>68</v>
      </c>
      <c r="B69" s="329" t="s">
        <v>156</v>
      </c>
      <c r="C69" s="651" t="s">
        <v>156</v>
      </c>
    </row>
    <row r="70" spans="1:3" x14ac:dyDescent="0.2">
      <c r="A70" s="108">
        <v>69</v>
      </c>
      <c r="B70" s="328" t="s">
        <v>157</v>
      </c>
      <c r="C70" s="652" t="s">
        <v>157</v>
      </c>
    </row>
    <row r="71" spans="1:3" x14ac:dyDescent="0.2">
      <c r="A71" s="108">
        <v>70</v>
      </c>
      <c r="B71" s="338" t="s">
        <v>158</v>
      </c>
      <c r="C71" s="651" t="s">
        <v>158</v>
      </c>
    </row>
    <row r="72" spans="1:3" x14ac:dyDescent="0.2">
      <c r="A72" s="108">
        <v>71</v>
      </c>
      <c r="B72" s="327" t="s">
        <v>159</v>
      </c>
      <c r="C72" s="651" t="s">
        <v>159</v>
      </c>
    </row>
    <row r="73" spans="1:3" x14ac:dyDescent="0.2">
      <c r="A73" s="108">
        <v>72</v>
      </c>
      <c r="B73" s="338" t="s">
        <v>160</v>
      </c>
      <c r="C73" s="651" t="s">
        <v>160</v>
      </c>
    </row>
    <row r="74" spans="1:3" ht="15.75" x14ac:dyDescent="0.2">
      <c r="A74" s="108">
        <v>73</v>
      </c>
      <c r="B74" s="337" t="s">
        <v>162</v>
      </c>
      <c r="C74" s="655" t="s">
        <v>162</v>
      </c>
    </row>
    <row r="75" spans="1:3" ht="63.75" x14ac:dyDescent="0.2">
      <c r="A75" s="108">
        <v>74</v>
      </c>
      <c r="B75" s="327" t="s">
        <v>163</v>
      </c>
      <c r="C75" s="651" t="s">
        <v>163</v>
      </c>
    </row>
    <row r="76" spans="1:3" ht="38.25" x14ac:dyDescent="0.2">
      <c r="A76" s="108">
        <v>75</v>
      </c>
      <c r="B76" s="327" t="s">
        <v>709</v>
      </c>
      <c r="C76" s="651" t="s">
        <v>709</v>
      </c>
    </row>
    <row r="77" spans="1:3" ht="51" x14ac:dyDescent="0.2">
      <c r="A77" s="108">
        <v>76</v>
      </c>
      <c r="B77" s="327" t="s">
        <v>783</v>
      </c>
      <c r="C77" s="651" t="s">
        <v>783</v>
      </c>
    </row>
    <row r="78" spans="1:3" x14ac:dyDescent="0.2">
      <c r="A78" s="108">
        <v>77</v>
      </c>
      <c r="B78" s="339" t="s">
        <v>708</v>
      </c>
      <c r="C78" s="656" t="s">
        <v>708</v>
      </c>
    </row>
    <row r="79" spans="1:3" x14ac:dyDescent="0.2">
      <c r="A79" s="108">
        <v>78</v>
      </c>
      <c r="B79" s="340" t="s">
        <v>164</v>
      </c>
      <c r="C79" s="652" t="s">
        <v>164</v>
      </c>
    </row>
    <row r="80" spans="1:3" x14ac:dyDescent="0.2">
      <c r="A80" s="108">
        <v>79</v>
      </c>
      <c r="B80" s="341" t="s">
        <v>165</v>
      </c>
      <c r="C80" s="651" t="s">
        <v>165</v>
      </c>
    </row>
    <row r="81" spans="1:3" ht="13.5" thickBot="1" x14ac:dyDescent="0.25">
      <c r="A81" s="108">
        <v>80</v>
      </c>
      <c r="B81" s="342" t="s">
        <v>166</v>
      </c>
      <c r="C81" s="657" t="s">
        <v>166</v>
      </c>
    </row>
    <row r="82" spans="1:3" ht="25.5" x14ac:dyDescent="0.2">
      <c r="A82" s="108">
        <v>81</v>
      </c>
      <c r="B82" s="341" t="s">
        <v>168</v>
      </c>
      <c r="C82" s="651" t="s">
        <v>168</v>
      </c>
    </row>
    <row r="83" spans="1:3" x14ac:dyDescent="0.2">
      <c r="A83" s="108">
        <v>82</v>
      </c>
      <c r="B83" s="341" t="s">
        <v>857</v>
      </c>
      <c r="C83" s="651" t="s">
        <v>857</v>
      </c>
    </row>
    <row r="84" spans="1:3" ht="25.5" x14ac:dyDescent="0.2">
      <c r="A84" s="108">
        <v>83</v>
      </c>
      <c r="B84" s="341" t="s">
        <v>1170</v>
      </c>
      <c r="C84" s="651" t="s">
        <v>1170</v>
      </c>
    </row>
    <row r="85" spans="1:3" x14ac:dyDescent="0.2">
      <c r="A85" s="108">
        <v>84</v>
      </c>
      <c r="B85" s="341" t="s">
        <v>856</v>
      </c>
      <c r="C85" s="651" t="s">
        <v>856</v>
      </c>
    </row>
    <row r="86" spans="1:3" ht="25.5" x14ac:dyDescent="0.2">
      <c r="A86" s="108">
        <v>85</v>
      </c>
      <c r="B86" s="341" t="s">
        <v>175</v>
      </c>
      <c r="C86" s="651" t="s">
        <v>175</v>
      </c>
    </row>
    <row r="87" spans="1:3" ht="15.75" x14ac:dyDescent="0.2">
      <c r="A87" s="108">
        <v>86</v>
      </c>
      <c r="B87" s="337" t="s">
        <v>264</v>
      </c>
      <c r="C87" s="655" t="s">
        <v>264</v>
      </c>
    </row>
    <row r="88" spans="1:3" ht="18" x14ac:dyDescent="0.2">
      <c r="A88" s="108">
        <v>87</v>
      </c>
      <c r="B88" s="326" t="s">
        <v>836</v>
      </c>
      <c r="C88" s="650" t="s">
        <v>836</v>
      </c>
    </row>
    <row r="89" spans="1:3" ht="15.75" x14ac:dyDescent="0.2">
      <c r="A89" s="108">
        <v>88</v>
      </c>
      <c r="B89" s="343" t="s">
        <v>256</v>
      </c>
      <c r="C89" s="655" t="s">
        <v>256</v>
      </c>
    </row>
    <row r="90" spans="1:3" ht="22.5" x14ac:dyDescent="0.2">
      <c r="A90" s="108">
        <v>89</v>
      </c>
      <c r="B90" s="344" t="s">
        <v>837</v>
      </c>
      <c r="C90" s="658" t="s">
        <v>837</v>
      </c>
    </row>
    <row r="91" spans="1:3" ht="33.75" x14ac:dyDescent="0.2">
      <c r="A91" s="108">
        <v>90</v>
      </c>
      <c r="B91" s="344" t="s">
        <v>861</v>
      </c>
      <c r="C91" s="658" t="s">
        <v>861</v>
      </c>
    </row>
    <row r="92" spans="1:3" ht="22.5" x14ac:dyDescent="0.2">
      <c r="A92" s="108">
        <v>91</v>
      </c>
      <c r="B92" s="344" t="s">
        <v>838</v>
      </c>
      <c r="C92" s="658" t="s">
        <v>838</v>
      </c>
    </row>
    <row r="93" spans="1:3" ht="45.75" thickBot="1" x14ac:dyDescent="0.25">
      <c r="A93" s="108">
        <v>92</v>
      </c>
      <c r="B93" s="344" t="s">
        <v>862</v>
      </c>
      <c r="C93" s="658" t="s">
        <v>862</v>
      </c>
    </row>
    <row r="94" spans="1:3" ht="13.5" thickBot="1" x14ac:dyDescent="0.25">
      <c r="A94" s="108">
        <v>93</v>
      </c>
      <c r="B94" s="345" t="s">
        <v>691</v>
      </c>
      <c r="C94" s="659" t="s">
        <v>691</v>
      </c>
    </row>
    <row r="95" spans="1:3" ht="13.5" thickBot="1" x14ac:dyDescent="0.25">
      <c r="A95" s="108">
        <v>94</v>
      </c>
      <c r="B95" s="346" t="s">
        <v>839</v>
      </c>
      <c r="C95" s="659" t="s">
        <v>839</v>
      </c>
    </row>
    <row r="96" spans="1:3" ht="13.5" thickBot="1" x14ac:dyDescent="0.25">
      <c r="A96" s="108">
        <v>95</v>
      </c>
      <c r="B96" s="346" t="s">
        <v>840</v>
      </c>
      <c r="C96" s="659" t="s">
        <v>840</v>
      </c>
    </row>
    <row r="97" spans="1:3" ht="23.25" thickBot="1" x14ac:dyDescent="0.25">
      <c r="A97" s="108">
        <v>96</v>
      </c>
      <c r="B97" s="346" t="s">
        <v>692</v>
      </c>
      <c r="C97" s="659" t="s">
        <v>692</v>
      </c>
    </row>
    <row r="98" spans="1:3" x14ac:dyDescent="0.2">
      <c r="A98" s="108">
        <v>97</v>
      </c>
      <c r="B98" s="347" t="s">
        <v>858</v>
      </c>
      <c r="C98" s="660" t="s">
        <v>858</v>
      </c>
    </row>
    <row r="99" spans="1:3" ht="36" x14ac:dyDescent="0.2">
      <c r="A99" s="108">
        <v>98</v>
      </c>
      <c r="B99" s="326" t="s">
        <v>258</v>
      </c>
      <c r="C99" s="650" t="s">
        <v>258</v>
      </c>
    </row>
    <row r="100" spans="1:3" ht="15.75" x14ac:dyDescent="0.2">
      <c r="A100" s="108">
        <v>99</v>
      </c>
      <c r="B100" s="343" t="s">
        <v>242</v>
      </c>
      <c r="C100" s="655" t="s">
        <v>242</v>
      </c>
    </row>
    <row r="101" spans="1:3" x14ac:dyDescent="0.2">
      <c r="A101" s="108">
        <v>100</v>
      </c>
      <c r="B101" s="340" t="s">
        <v>694</v>
      </c>
      <c r="C101" s="652" t="s">
        <v>694</v>
      </c>
    </row>
    <row r="102" spans="1:3" ht="15" x14ac:dyDescent="0.2">
      <c r="A102" s="108">
        <v>101</v>
      </c>
      <c r="B102" s="348"/>
      <c r="C102" s="611"/>
    </row>
    <row r="103" spans="1:3" x14ac:dyDescent="0.2">
      <c r="A103" s="108">
        <v>102</v>
      </c>
      <c r="B103" s="344" t="s">
        <v>131</v>
      </c>
      <c r="C103" s="658" t="s">
        <v>131</v>
      </c>
    </row>
    <row r="104" spans="1:3" x14ac:dyDescent="0.2">
      <c r="A104" s="108">
        <v>103</v>
      </c>
      <c r="B104" s="340" t="s">
        <v>130</v>
      </c>
      <c r="C104" s="652" t="s">
        <v>130</v>
      </c>
    </row>
    <row r="105" spans="1:3" x14ac:dyDescent="0.2">
      <c r="A105" s="108">
        <v>104</v>
      </c>
      <c r="B105" s="344" t="s">
        <v>650</v>
      </c>
      <c r="C105" s="658" t="s">
        <v>650</v>
      </c>
    </row>
    <row r="106" spans="1:3" x14ac:dyDescent="0.2">
      <c r="A106" s="108">
        <v>105</v>
      </c>
      <c r="B106" s="340" t="s">
        <v>136</v>
      </c>
      <c r="C106" s="652" t="s">
        <v>136</v>
      </c>
    </row>
    <row r="107" spans="1:3" ht="56.25" x14ac:dyDescent="0.2">
      <c r="A107" s="108">
        <v>106</v>
      </c>
      <c r="B107" s="344" t="s">
        <v>863</v>
      </c>
      <c r="C107" s="658" t="s">
        <v>863</v>
      </c>
    </row>
    <row r="108" spans="1:3" x14ac:dyDescent="0.2">
      <c r="A108" s="108">
        <v>107</v>
      </c>
      <c r="B108" s="340" t="s">
        <v>135</v>
      </c>
      <c r="C108" s="652" t="s">
        <v>135</v>
      </c>
    </row>
    <row r="109" spans="1:3" ht="33.75" x14ac:dyDescent="0.2">
      <c r="A109" s="108">
        <v>108</v>
      </c>
      <c r="B109" s="349" t="s">
        <v>1180</v>
      </c>
      <c r="C109" s="661" t="s">
        <v>1424</v>
      </c>
    </row>
    <row r="110" spans="1:3" x14ac:dyDescent="0.2">
      <c r="A110" s="108">
        <v>109</v>
      </c>
      <c r="B110" s="350" t="s">
        <v>864</v>
      </c>
      <c r="C110" s="662" t="s">
        <v>864</v>
      </c>
    </row>
    <row r="111" spans="1:3" x14ac:dyDescent="0.2">
      <c r="A111" s="108">
        <v>110</v>
      </c>
      <c r="B111" s="344" t="s">
        <v>865</v>
      </c>
      <c r="C111" s="658" t="s">
        <v>865</v>
      </c>
    </row>
    <row r="112" spans="1:3" x14ac:dyDescent="0.2">
      <c r="A112" s="108">
        <v>111</v>
      </c>
      <c r="B112" s="327" t="s">
        <v>147</v>
      </c>
      <c r="C112" s="651" t="s">
        <v>147</v>
      </c>
    </row>
    <row r="113" spans="1:3" ht="25.5" x14ac:dyDescent="0.2">
      <c r="A113" s="108">
        <v>112</v>
      </c>
      <c r="B113" s="340" t="s">
        <v>695</v>
      </c>
      <c r="C113" s="652" t="s">
        <v>695</v>
      </c>
    </row>
    <row r="114" spans="1:3" ht="22.5" x14ac:dyDescent="0.2">
      <c r="A114" s="108">
        <v>113</v>
      </c>
      <c r="B114" s="344" t="s">
        <v>178</v>
      </c>
      <c r="C114" s="658" t="s">
        <v>178</v>
      </c>
    </row>
    <row r="115" spans="1:3" ht="25.5" x14ac:dyDescent="0.2">
      <c r="A115" s="108">
        <v>114</v>
      </c>
      <c r="B115" s="340" t="s">
        <v>696</v>
      </c>
      <c r="C115" s="652" t="s">
        <v>696</v>
      </c>
    </row>
    <row r="116" spans="1:3" ht="33.75" x14ac:dyDescent="0.2">
      <c r="A116" s="108">
        <v>115</v>
      </c>
      <c r="B116" s="344" t="s">
        <v>1090</v>
      </c>
      <c r="C116" s="658" t="s">
        <v>1090</v>
      </c>
    </row>
    <row r="117" spans="1:3" ht="25.5" x14ac:dyDescent="0.2">
      <c r="A117" s="108">
        <v>116</v>
      </c>
      <c r="B117" s="340" t="s">
        <v>646</v>
      </c>
      <c r="C117" s="652" t="s">
        <v>646</v>
      </c>
    </row>
    <row r="118" spans="1:3" ht="15" x14ac:dyDescent="0.2">
      <c r="A118" s="108">
        <v>117</v>
      </c>
      <c r="B118" s="348"/>
      <c r="C118" s="611"/>
    </row>
    <row r="119" spans="1:3" ht="33.75" x14ac:dyDescent="0.2">
      <c r="A119" s="108">
        <v>118</v>
      </c>
      <c r="B119" s="344" t="s">
        <v>1088</v>
      </c>
      <c r="C119" s="658" t="s">
        <v>1088</v>
      </c>
    </row>
    <row r="120" spans="1:3" x14ac:dyDescent="0.2">
      <c r="A120" s="108">
        <v>119</v>
      </c>
      <c r="B120" s="340" t="s">
        <v>279</v>
      </c>
      <c r="C120" s="652" t="s">
        <v>279</v>
      </c>
    </row>
    <row r="121" spans="1:3" x14ac:dyDescent="0.2">
      <c r="A121" s="108">
        <v>120</v>
      </c>
      <c r="B121" s="344" t="s">
        <v>186</v>
      </c>
      <c r="C121" s="658" t="s">
        <v>186</v>
      </c>
    </row>
    <row r="122" spans="1:3" x14ac:dyDescent="0.2">
      <c r="A122" s="108">
        <v>121</v>
      </c>
      <c r="B122" s="340" t="s">
        <v>180</v>
      </c>
      <c r="C122" s="652" t="s">
        <v>180</v>
      </c>
    </row>
    <row r="123" spans="1:3" ht="22.5" x14ac:dyDescent="0.2">
      <c r="A123" s="108">
        <v>122</v>
      </c>
      <c r="B123" s="344" t="s">
        <v>1089</v>
      </c>
      <c r="C123" s="658" t="s">
        <v>1089</v>
      </c>
    </row>
    <row r="124" spans="1:3" ht="25.5" x14ac:dyDescent="0.2">
      <c r="A124" s="108">
        <v>123</v>
      </c>
      <c r="B124" s="340" t="s">
        <v>169</v>
      </c>
      <c r="C124" s="652" t="s">
        <v>169</v>
      </c>
    </row>
    <row r="125" spans="1:3" x14ac:dyDescent="0.2">
      <c r="A125" s="108">
        <v>124</v>
      </c>
      <c r="B125" s="351" t="s">
        <v>641</v>
      </c>
      <c r="C125" s="659" t="s">
        <v>641</v>
      </c>
    </row>
    <row r="126" spans="1:3" x14ac:dyDescent="0.2">
      <c r="A126" s="108">
        <v>125</v>
      </c>
      <c r="B126" s="351" t="s">
        <v>187</v>
      </c>
      <c r="C126" s="659" t="s">
        <v>187</v>
      </c>
    </row>
    <row r="127" spans="1:3" x14ac:dyDescent="0.2">
      <c r="A127" s="108">
        <v>126</v>
      </c>
      <c r="B127" s="351" t="s">
        <v>172</v>
      </c>
      <c r="C127" s="659" t="s">
        <v>172</v>
      </c>
    </row>
    <row r="128" spans="1:3" x14ac:dyDescent="0.2">
      <c r="A128" s="108">
        <v>127</v>
      </c>
      <c r="B128" s="351" t="s">
        <v>642</v>
      </c>
      <c r="C128" s="659" t="s">
        <v>642</v>
      </c>
    </row>
    <row r="129" spans="1:3" x14ac:dyDescent="0.2">
      <c r="A129" s="108">
        <v>128</v>
      </c>
      <c r="B129" s="340" t="s">
        <v>188</v>
      </c>
      <c r="C129" s="652" t="s">
        <v>188</v>
      </c>
    </row>
    <row r="130" spans="1:3" x14ac:dyDescent="0.2">
      <c r="A130" s="108">
        <v>129</v>
      </c>
      <c r="B130" s="351" t="s">
        <v>189</v>
      </c>
      <c r="C130" s="659" t="s">
        <v>189</v>
      </c>
    </row>
    <row r="131" spans="1:3" x14ac:dyDescent="0.2">
      <c r="A131" s="108">
        <v>130</v>
      </c>
      <c r="B131" s="351" t="s">
        <v>190</v>
      </c>
      <c r="C131" s="659" t="s">
        <v>190</v>
      </c>
    </row>
    <row r="132" spans="1:3" x14ac:dyDescent="0.2">
      <c r="A132" s="108">
        <v>131</v>
      </c>
      <c r="B132" s="351" t="s">
        <v>191</v>
      </c>
      <c r="C132" s="659" t="s">
        <v>191</v>
      </c>
    </row>
    <row r="133" spans="1:3" x14ac:dyDescent="0.2">
      <c r="A133" s="108">
        <v>132</v>
      </c>
      <c r="B133" s="351" t="s">
        <v>192</v>
      </c>
      <c r="C133" s="659" t="s">
        <v>192</v>
      </c>
    </row>
    <row r="134" spans="1:3" x14ac:dyDescent="0.2">
      <c r="A134" s="108">
        <v>133</v>
      </c>
      <c r="B134" s="351" t="s">
        <v>193</v>
      </c>
      <c r="C134" s="659" t="s">
        <v>193</v>
      </c>
    </row>
    <row r="135" spans="1:3" x14ac:dyDescent="0.2">
      <c r="A135" s="108">
        <v>134</v>
      </c>
      <c r="B135" s="351" t="s">
        <v>194</v>
      </c>
      <c r="C135" s="659" t="s">
        <v>194</v>
      </c>
    </row>
    <row r="136" spans="1:3" x14ac:dyDescent="0.2">
      <c r="A136" s="108">
        <v>135</v>
      </c>
      <c r="B136" s="351" t="s">
        <v>228</v>
      </c>
      <c r="C136" s="659" t="s">
        <v>228</v>
      </c>
    </row>
    <row r="137" spans="1:3" ht="25.5" x14ac:dyDescent="0.2">
      <c r="A137" s="108">
        <v>136</v>
      </c>
      <c r="B137" s="340" t="s">
        <v>206</v>
      </c>
      <c r="C137" s="652" t="s">
        <v>206</v>
      </c>
    </row>
    <row r="138" spans="1:3" ht="25.5" x14ac:dyDescent="0.2">
      <c r="A138" s="108">
        <v>137</v>
      </c>
      <c r="B138" s="340" t="s">
        <v>196</v>
      </c>
      <c r="C138" s="652" t="s">
        <v>196</v>
      </c>
    </row>
    <row r="139" spans="1:3" ht="33.75" x14ac:dyDescent="0.2">
      <c r="A139" s="108">
        <v>138</v>
      </c>
      <c r="B139" s="352" t="s">
        <v>866</v>
      </c>
      <c r="C139" s="658" t="s">
        <v>866</v>
      </c>
    </row>
    <row r="140" spans="1:3" ht="25.5" x14ac:dyDescent="0.2">
      <c r="A140" s="108">
        <v>139</v>
      </c>
      <c r="B140" s="353" t="s">
        <v>142</v>
      </c>
      <c r="C140" s="652" t="s">
        <v>142</v>
      </c>
    </row>
    <row r="141" spans="1:3" x14ac:dyDescent="0.2">
      <c r="A141" s="108">
        <v>140</v>
      </c>
      <c r="B141" s="340" t="s">
        <v>195</v>
      </c>
      <c r="C141" s="652" t="s">
        <v>195</v>
      </c>
    </row>
    <row r="142" spans="1:3" ht="22.5" x14ac:dyDescent="0.2">
      <c r="A142" s="108">
        <v>141</v>
      </c>
      <c r="B142" s="352" t="s">
        <v>894</v>
      </c>
      <c r="C142" s="658" t="s">
        <v>894</v>
      </c>
    </row>
    <row r="143" spans="1:3" x14ac:dyDescent="0.2">
      <c r="A143" s="108">
        <v>142</v>
      </c>
      <c r="B143" s="351" t="s">
        <v>280</v>
      </c>
      <c r="C143" s="659" t="s">
        <v>280</v>
      </c>
    </row>
    <row r="144" spans="1:3" x14ac:dyDescent="0.2">
      <c r="A144" s="108">
        <v>143</v>
      </c>
      <c r="B144" s="352" t="s">
        <v>197</v>
      </c>
      <c r="C144" s="658" t="s">
        <v>197</v>
      </c>
    </row>
    <row r="145" spans="1:3" x14ac:dyDescent="0.2">
      <c r="A145" s="108">
        <v>144</v>
      </c>
      <c r="B145" s="351" t="s">
        <v>281</v>
      </c>
      <c r="C145" s="659" t="s">
        <v>281</v>
      </c>
    </row>
    <row r="146" spans="1:3" x14ac:dyDescent="0.2">
      <c r="A146" s="108">
        <v>145</v>
      </c>
      <c r="B146" s="351" t="s">
        <v>282</v>
      </c>
      <c r="C146" s="659" t="s">
        <v>282</v>
      </c>
    </row>
    <row r="147" spans="1:3" ht="13.5" thickBot="1" x14ac:dyDescent="0.25">
      <c r="A147" s="108">
        <v>146</v>
      </c>
      <c r="B147" s="354" t="s">
        <v>644</v>
      </c>
      <c r="C147" s="652" t="s">
        <v>644</v>
      </c>
    </row>
    <row r="148" spans="1:3" ht="15.75" x14ac:dyDescent="0.2">
      <c r="A148" s="108">
        <v>147</v>
      </c>
      <c r="B148" s="343" t="s">
        <v>697</v>
      </c>
      <c r="C148" s="655" t="s">
        <v>697</v>
      </c>
    </row>
    <row r="149" spans="1:3" x14ac:dyDescent="0.2">
      <c r="A149" s="108">
        <v>148</v>
      </c>
      <c r="B149" s="340" t="s">
        <v>227</v>
      </c>
      <c r="C149" s="652" t="s">
        <v>227</v>
      </c>
    </row>
    <row r="150" spans="1:3" ht="22.5" x14ac:dyDescent="0.2">
      <c r="A150" s="108">
        <v>149</v>
      </c>
      <c r="B150" s="352" t="s">
        <v>698</v>
      </c>
      <c r="C150" s="658" t="s">
        <v>698</v>
      </c>
    </row>
    <row r="151" spans="1:3" x14ac:dyDescent="0.2">
      <c r="A151" s="108">
        <v>150</v>
      </c>
      <c r="B151" s="340" t="s">
        <v>681</v>
      </c>
      <c r="C151" s="652" t="s">
        <v>681</v>
      </c>
    </row>
    <row r="152" spans="1:3" x14ac:dyDescent="0.2">
      <c r="A152" s="108">
        <v>151</v>
      </c>
      <c r="B152" s="340" t="s">
        <v>682</v>
      </c>
      <c r="C152" s="652" t="s">
        <v>682</v>
      </c>
    </row>
    <row r="153" spans="1:3" x14ac:dyDescent="0.2">
      <c r="A153" s="108">
        <v>152</v>
      </c>
      <c r="B153" s="340" t="s">
        <v>683</v>
      </c>
      <c r="C153" s="652" t="s">
        <v>683</v>
      </c>
    </row>
    <row r="154" spans="1:3" x14ac:dyDescent="0.2">
      <c r="A154" s="108">
        <v>153</v>
      </c>
      <c r="B154" s="340" t="s">
        <v>198</v>
      </c>
      <c r="C154" s="652" t="s">
        <v>198</v>
      </c>
    </row>
    <row r="155" spans="1:3" x14ac:dyDescent="0.2">
      <c r="A155" s="108">
        <v>154</v>
      </c>
      <c r="B155" s="340" t="s">
        <v>199</v>
      </c>
      <c r="C155" s="652" t="s">
        <v>199</v>
      </c>
    </row>
    <row r="156" spans="1:3" x14ac:dyDescent="0.2">
      <c r="A156" s="108">
        <v>155</v>
      </c>
      <c r="B156" s="340" t="s">
        <v>200</v>
      </c>
      <c r="C156" s="652" t="s">
        <v>200</v>
      </c>
    </row>
    <row r="157" spans="1:3" x14ac:dyDescent="0.2">
      <c r="A157" s="108">
        <v>156</v>
      </c>
      <c r="B157" s="340" t="s">
        <v>201</v>
      </c>
      <c r="C157" s="652" t="s">
        <v>201</v>
      </c>
    </row>
    <row r="158" spans="1:3" x14ac:dyDescent="0.2">
      <c r="A158" s="108">
        <v>157</v>
      </c>
      <c r="B158" s="327" t="s">
        <v>780</v>
      </c>
      <c r="C158" s="651" t="s">
        <v>780</v>
      </c>
    </row>
    <row r="159" spans="1:3" x14ac:dyDescent="0.2">
      <c r="A159" s="108">
        <v>158</v>
      </c>
      <c r="B159" s="340" t="s">
        <v>23</v>
      </c>
      <c r="C159" s="652" t="s">
        <v>23</v>
      </c>
    </row>
    <row r="160" spans="1:3" ht="25.5" x14ac:dyDescent="0.2">
      <c r="A160" s="108">
        <v>159</v>
      </c>
      <c r="B160" s="327" t="s">
        <v>643</v>
      </c>
      <c r="C160" s="651" t="s">
        <v>643</v>
      </c>
    </row>
    <row r="161" spans="1:3" ht="33.75" x14ac:dyDescent="0.2">
      <c r="A161" s="108">
        <v>160</v>
      </c>
      <c r="B161" s="352" t="s">
        <v>5</v>
      </c>
      <c r="C161" s="658" t="s">
        <v>5</v>
      </c>
    </row>
    <row r="162" spans="1:3" x14ac:dyDescent="0.2">
      <c r="A162" s="108">
        <v>161</v>
      </c>
      <c r="B162" s="328" t="s">
        <v>684</v>
      </c>
      <c r="C162" s="652" t="s">
        <v>684</v>
      </c>
    </row>
    <row r="163" spans="1:3" x14ac:dyDescent="0.2">
      <c r="A163" s="108">
        <v>162</v>
      </c>
      <c r="B163" s="328" t="s">
        <v>685</v>
      </c>
      <c r="C163" s="652" t="s">
        <v>685</v>
      </c>
    </row>
    <row r="164" spans="1:3" x14ac:dyDescent="0.2">
      <c r="A164" s="108">
        <v>163</v>
      </c>
      <c r="B164" s="328" t="s">
        <v>686</v>
      </c>
      <c r="C164" s="652" t="s">
        <v>686</v>
      </c>
    </row>
    <row r="165" spans="1:3" x14ac:dyDescent="0.2">
      <c r="A165" s="108">
        <v>164</v>
      </c>
      <c r="B165" s="328" t="s">
        <v>687</v>
      </c>
      <c r="C165" s="652" t="s">
        <v>687</v>
      </c>
    </row>
    <row r="166" spans="1:3" x14ac:dyDescent="0.2">
      <c r="A166" s="108">
        <v>165</v>
      </c>
      <c r="B166" s="328" t="s">
        <v>688</v>
      </c>
      <c r="C166" s="652" t="s">
        <v>688</v>
      </c>
    </row>
    <row r="167" spans="1:3" x14ac:dyDescent="0.2">
      <c r="A167" s="108">
        <v>166</v>
      </c>
      <c r="B167" s="328" t="s">
        <v>689</v>
      </c>
      <c r="C167" s="652" t="s">
        <v>689</v>
      </c>
    </row>
    <row r="168" spans="1:3" x14ac:dyDescent="0.2">
      <c r="A168" s="108">
        <v>167</v>
      </c>
      <c r="B168" s="327" t="s">
        <v>891</v>
      </c>
      <c r="C168" s="651" t="s">
        <v>891</v>
      </c>
    </row>
    <row r="169" spans="1:3" ht="18" x14ac:dyDescent="0.2">
      <c r="A169" s="108">
        <v>168</v>
      </c>
      <c r="B169" s="326" t="s">
        <v>140</v>
      </c>
      <c r="C169" s="650" t="s">
        <v>140</v>
      </c>
    </row>
    <row r="170" spans="1:3" ht="15.75" x14ac:dyDescent="0.2">
      <c r="A170" s="108">
        <v>169</v>
      </c>
      <c r="B170" s="343" t="s">
        <v>277</v>
      </c>
      <c r="C170" s="655" t="s">
        <v>277</v>
      </c>
    </row>
    <row r="171" spans="1:3" ht="15.75" x14ac:dyDescent="0.2">
      <c r="A171" s="108">
        <v>170</v>
      </c>
      <c r="B171" s="337" t="s">
        <v>202</v>
      </c>
      <c r="C171" s="655" t="s">
        <v>202</v>
      </c>
    </row>
    <row r="172" spans="1:3" ht="25.5" x14ac:dyDescent="0.2">
      <c r="A172" s="108">
        <v>171</v>
      </c>
      <c r="B172" s="340" t="s">
        <v>700</v>
      </c>
      <c r="C172" s="652" t="s">
        <v>1425</v>
      </c>
    </row>
    <row r="173" spans="1:3" ht="45" x14ac:dyDescent="0.2">
      <c r="A173" s="108">
        <v>172</v>
      </c>
      <c r="B173" s="355" t="s">
        <v>203</v>
      </c>
      <c r="C173" s="658" t="s">
        <v>203</v>
      </c>
    </row>
    <row r="174" spans="1:3" ht="33.75" x14ac:dyDescent="0.2">
      <c r="A174" s="108">
        <v>173</v>
      </c>
      <c r="B174" s="355" t="s">
        <v>204</v>
      </c>
      <c r="C174" s="658" t="s">
        <v>204</v>
      </c>
    </row>
    <row r="175" spans="1:3" ht="33.75" x14ac:dyDescent="0.2">
      <c r="A175" s="108">
        <v>174</v>
      </c>
      <c r="B175" s="355" t="s">
        <v>784</v>
      </c>
      <c r="C175" s="658" t="s">
        <v>784</v>
      </c>
    </row>
    <row r="176" spans="1:3" ht="33.75" x14ac:dyDescent="0.2">
      <c r="A176" s="108">
        <v>175</v>
      </c>
      <c r="B176" s="355" t="s">
        <v>895</v>
      </c>
      <c r="C176" s="658" t="s">
        <v>895</v>
      </c>
    </row>
    <row r="177" spans="1:3" ht="13.5" thickBot="1" x14ac:dyDescent="0.25">
      <c r="A177" s="108">
        <v>176</v>
      </c>
      <c r="B177" s="340" t="s">
        <v>690</v>
      </c>
      <c r="C177" s="652" t="s">
        <v>690</v>
      </c>
    </row>
    <row r="178" spans="1:3" ht="34.5" thickBot="1" x14ac:dyDescent="0.25">
      <c r="A178" s="108">
        <v>177</v>
      </c>
      <c r="B178" s="356" t="s">
        <v>717</v>
      </c>
      <c r="C178" s="659" t="s">
        <v>717</v>
      </c>
    </row>
    <row r="179" spans="1:3" ht="23.25" thickBot="1" x14ac:dyDescent="0.25">
      <c r="A179" s="108">
        <v>178</v>
      </c>
      <c r="B179" s="357" t="s">
        <v>718</v>
      </c>
      <c r="C179" s="659" t="s">
        <v>718</v>
      </c>
    </row>
    <row r="180" spans="1:3" ht="23.25" thickBot="1" x14ac:dyDescent="0.25">
      <c r="A180" s="108">
        <v>179</v>
      </c>
      <c r="B180" s="357" t="s">
        <v>720</v>
      </c>
      <c r="C180" s="659" t="s">
        <v>720</v>
      </c>
    </row>
    <row r="181" spans="1:3" ht="23.25" thickBot="1" x14ac:dyDescent="0.25">
      <c r="A181" s="108">
        <v>180</v>
      </c>
      <c r="B181" s="357" t="s">
        <v>715</v>
      </c>
      <c r="C181" s="659" t="s">
        <v>715</v>
      </c>
    </row>
    <row r="182" spans="1:3" ht="23.25" thickBot="1" x14ac:dyDescent="0.25">
      <c r="A182" s="108">
        <v>181</v>
      </c>
      <c r="B182" s="357" t="s">
        <v>716</v>
      </c>
      <c r="C182" s="659" t="s">
        <v>716</v>
      </c>
    </row>
    <row r="183" spans="1:3" ht="13.5" thickBot="1" x14ac:dyDescent="0.25">
      <c r="A183" s="108">
        <v>182</v>
      </c>
      <c r="B183" s="357" t="s">
        <v>712</v>
      </c>
      <c r="C183" s="659" t="s">
        <v>712</v>
      </c>
    </row>
    <row r="184" spans="1:3" ht="13.5" thickBot="1" x14ac:dyDescent="0.25">
      <c r="A184" s="108">
        <v>183</v>
      </c>
      <c r="B184" s="357" t="s">
        <v>713</v>
      </c>
      <c r="C184" s="659" t="s">
        <v>713</v>
      </c>
    </row>
    <row r="185" spans="1:3" ht="13.5" thickBot="1" x14ac:dyDescent="0.25">
      <c r="A185" s="108">
        <v>184</v>
      </c>
      <c r="B185" s="357" t="s">
        <v>714</v>
      </c>
      <c r="C185" s="659" t="s">
        <v>714</v>
      </c>
    </row>
    <row r="186" spans="1:3" ht="33.75" x14ac:dyDescent="0.2">
      <c r="A186" s="108">
        <v>185</v>
      </c>
      <c r="B186" s="358" t="s">
        <v>867</v>
      </c>
      <c r="C186" s="659" t="s">
        <v>867</v>
      </c>
    </row>
    <row r="187" spans="1:3" x14ac:dyDescent="0.2">
      <c r="A187" s="108">
        <v>186</v>
      </c>
      <c r="B187" s="359" t="s">
        <v>868</v>
      </c>
      <c r="C187" s="663" t="s">
        <v>868</v>
      </c>
    </row>
    <row r="188" spans="1:3" x14ac:dyDescent="0.2">
      <c r="A188" s="108">
        <v>187</v>
      </c>
      <c r="B188" s="340" t="s">
        <v>207</v>
      </c>
      <c r="C188" s="652" t="s">
        <v>207</v>
      </c>
    </row>
    <row r="189" spans="1:3" ht="23.25" thickBot="1" x14ac:dyDescent="0.25">
      <c r="A189" s="108">
        <v>188</v>
      </c>
      <c r="B189" s="360" t="s">
        <v>134</v>
      </c>
      <c r="C189" s="658" t="s">
        <v>134</v>
      </c>
    </row>
    <row r="190" spans="1:3" ht="23.25" thickBot="1" x14ac:dyDescent="0.25">
      <c r="A190" s="108">
        <v>189</v>
      </c>
      <c r="B190" s="357" t="s">
        <v>719</v>
      </c>
      <c r="C190" s="659" t="s">
        <v>719</v>
      </c>
    </row>
    <row r="191" spans="1:3" x14ac:dyDescent="0.2">
      <c r="A191" s="108">
        <v>190</v>
      </c>
      <c r="B191" s="327" t="s">
        <v>869</v>
      </c>
      <c r="C191" s="651" t="s">
        <v>869</v>
      </c>
    </row>
    <row r="192" spans="1:3" ht="25.5" x14ac:dyDescent="0.2">
      <c r="A192" s="108">
        <v>191</v>
      </c>
      <c r="B192" s="340" t="s">
        <v>648</v>
      </c>
      <c r="C192" s="652" t="s">
        <v>1426</v>
      </c>
    </row>
    <row r="193" spans="1:3" ht="23.25" thickBot="1" x14ac:dyDescent="0.25">
      <c r="A193" s="108">
        <v>192</v>
      </c>
      <c r="B193" s="352" t="s">
        <v>1181</v>
      </c>
      <c r="C193" s="658" t="s">
        <v>1427</v>
      </c>
    </row>
    <row r="194" spans="1:3" ht="13.5" thickBot="1" x14ac:dyDescent="0.25">
      <c r="A194" s="108">
        <v>193</v>
      </c>
      <c r="B194" s="361" t="s">
        <v>870</v>
      </c>
      <c r="C194" s="663" t="s">
        <v>870</v>
      </c>
    </row>
    <row r="195" spans="1:3" ht="13.5" thickBot="1" x14ac:dyDescent="0.25">
      <c r="A195" s="108">
        <v>194</v>
      </c>
      <c r="B195" s="362" t="s">
        <v>871</v>
      </c>
      <c r="C195" s="663" t="s">
        <v>871</v>
      </c>
    </row>
    <row r="196" spans="1:3" ht="39" thickBot="1" x14ac:dyDescent="0.25">
      <c r="A196" s="108">
        <v>195</v>
      </c>
      <c r="B196" s="327" t="s">
        <v>645</v>
      </c>
      <c r="C196" s="651" t="s">
        <v>645</v>
      </c>
    </row>
    <row r="197" spans="1:3" ht="13.5" thickBot="1" x14ac:dyDescent="0.25">
      <c r="A197" s="108">
        <v>196</v>
      </c>
      <c r="B197" s="361" t="s">
        <v>872</v>
      </c>
      <c r="C197" s="663" t="s">
        <v>872</v>
      </c>
    </row>
    <row r="198" spans="1:3" ht="13.5" thickBot="1" x14ac:dyDescent="0.25">
      <c r="A198" s="108">
        <v>197</v>
      </c>
      <c r="B198" s="362" t="s">
        <v>873</v>
      </c>
      <c r="C198" s="663" t="s">
        <v>873</v>
      </c>
    </row>
    <row r="199" spans="1:3" ht="13.5" thickBot="1" x14ac:dyDescent="0.25">
      <c r="A199" s="108">
        <v>198</v>
      </c>
      <c r="B199" s="362" t="s">
        <v>874</v>
      </c>
      <c r="C199" s="663" t="s">
        <v>874</v>
      </c>
    </row>
    <row r="200" spans="1:3" ht="13.5" thickBot="1" x14ac:dyDescent="0.25">
      <c r="A200" s="108">
        <v>199</v>
      </c>
      <c r="B200" s="362" t="s">
        <v>875</v>
      </c>
      <c r="C200" s="663" t="s">
        <v>875</v>
      </c>
    </row>
    <row r="201" spans="1:3" ht="25.5" x14ac:dyDescent="0.2">
      <c r="A201" s="108">
        <v>200</v>
      </c>
      <c r="B201" s="340" t="s">
        <v>649</v>
      </c>
      <c r="C201" s="652" t="s">
        <v>1428</v>
      </c>
    </row>
    <row r="202" spans="1:3" ht="23.25" thickBot="1" x14ac:dyDescent="0.25">
      <c r="A202" s="108">
        <v>201</v>
      </c>
      <c r="B202" s="363" t="s">
        <v>1182</v>
      </c>
      <c r="C202" s="658" t="s">
        <v>1429</v>
      </c>
    </row>
    <row r="203" spans="1:3" ht="25.5" x14ac:dyDescent="0.2">
      <c r="A203" s="108">
        <v>202</v>
      </c>
      <c r="B203" s="340" t="s">
        <v>651</v>
      </c>
      <c r="C203" s="652" t="s">
        <v>651</v>
      </c>
    </row>
    <row r="204" spans="1:3" ht="23.25" thickBot="1" x14ac:dyDescent="0.25">
      <c r="A204" s="108">
        <v>203</v>
      </c>
      <c r="B204" s="363" t="s">
        <v>1183</v>
      </c>
      <c r="C204" s="658" t="s">
        <v>1430</v>
      </c>
    </row>
    <row r="205" spans="1:3" ht="27" x14ac:dyDescent="0.2">
      <c r="A205" s="108">
        <v>204</v>
      </c>
      <c r="B205" s="340" t="s">
        <v>726</v>
      </c>
      <c r="C205" s="652" t="s">
        <v>1431</v>
      </c>
    </row>
    <row r="206" spans="1:3" x14ac:dyDescent="0.2">
      <c r="A206" s="108">
        <v>205</v>
      </c>
      <c r="B206" s="355" t="s">
        <v>725</v>
      </c>
      <c r="C206" s="658" t="s">
        <v>725</v>
      </c>
    </row>
    <row r="207" spans="1:3" x14ac:dyDescent="0.2">
      <c r="A207" s="108">
        <v>206</v>
      </c>
      <c r="B207" s="351" t="s">
        <v>723</v>
      </c>
      <c r="C207" s="659" t="s">
        <v>1432</v>
      </c>
    </row>
    <row r="208" spans="1:3" ht="15.75" x14ac:dyDescent="0.2">
      <c r="A208" s="108">
        <v>207</v>
      </c>
      <c r="B208" s="343" t="s">
        <v>722</v>
      </c>
      <c r="C208" s="655" t="s">
        <v>722</v>
      </c>
    </row>
    <row r="209" spans="1:3" ht="39.75" x14ac:dyDescent="0.2">
      <c r="A209" s="108">
        <v>208</v>
      </c>
      <c r="B209" s="328" t="s">
        <v>498</v>
      </c>
      <c r="C209" s="652" t="s">
        <v>1433</v>
      </c>
    </row>
    <row r="210" spans="1:3" ht="33.75" x14ac:dyDescent="0.2">
      <c r="A210" s="108">
        <v>209</v>
      </c>
      <c r="B210" s="355" t="s">
        <v>1171</v>
      </c>
      <c r="C210" s="658" t="s">
        <v>1171</v>
      </c>
    </row>
    <row r="211" spans="1:3" x14ac:dyDescent="0.2">
      <c r="A211" s="108">
        <v>210</v>
      </c>
      <c r="B211" s="327" t="s">
        <v>876</v>
      </c>
      <c r="C211" s="651" t="s">
        <v>876</v>
      </c>
    </row>
    <row r="212" spans="1:3" ht="25.5" x14ac:dyDescent="0.2">
      <c r="A212" s="108">
        <v>211</v>
      </c>
      <c r="B212" s="328" t="s">
        <v>903</v>
      </c>
      <c r="C212" s="652" t="s">
        <v>903</v>
      </c>
    </row>
    <row r="213" spans="1:3" ht="38.25" x14ac:dyDescent="0.2">
      <c r="A213" s="108">
        <v>212</v>
      </c>
      <c r="B213" s="328" t="s">
        <v>904</v>
      </c>
      <c r="C213" s="652" t="s">
        <v>904</v>
      </c>
    </row>
    <row r="214" spans="1:3" ht="34.5" thickBot="1" x14ac:dyDescent="0.25">
      <c r="A214" s="108">
        <v>213</v>
      </c>
      <c r="B214" s="364" t="s">
        <v>339</v>
      </c>
      <c r="C214" s="658" t="s">
        <v>1434</v>
      </c>
    </row>
    <row r="215" spans="1:3" x14ac:dyDescent="0.2">
      <c r="A215" s="108">
        <v>214</v>
      </c>
      <c r="B215" s="327" t="s">
        <v>721</v>
      </c>
      <c r="C215" s="651" t="s">
        <v>721</v>
      </c>
    </row>
    <row r="216" spans="1:3" ht="21" x14ac:dyDescent="0.2">
      <c r="A216" s="108">
        <v>215</v>
      </c>
      <c r="B216" s="333" t="s">
        <v>775</v>
      </c>
      <c r="C216" s="650" t="s">
        <v>1435</v>
      </c>
    </row>
    <row r="217" spans="1:3" x14ac:dyDescent="0.2">
      <c r="A217" s="108">
        <v>216</v>
      </c>
      <c r="B217" s="327" t="s">
        <v>674</v>
      </c>
      <c r="C217" s="651" t="s">
        <v>674</v>
      </c>
    </row>
    <row r="218" spans="1:3" x14ac:dyDescent="0.2">
      <c r="A218" s="108">
        <v>217</v>
      </c>
      <c r="B218" s="328" t="s">
        <v>776</v>
      </c>
      <c r="C218" s="652" t="s">
        <v>1436</v>
      </c>
    </row>
    <row r="219" spans="1:3" ht="33.75" x14ac:dyDescent="0.2">
      <c r="A219" s="108">
        <v>218</v>
      </c>
      <c r="B219" s="352" t="s">
        <v>22</v>
      </c>
      <c r="C219" s="658" t="s">
        <v>22</v>
      </c>
    </row>
    <row r="220" spans="1:3" x14ac:dyDescent="0.2">
      <c r="A220" s="108">
        <v>219</v>
      </c>
      <c r="B220" s="327" t="s">
        <v>727</v>
      </c>
      <c r="C220" s="651" t="s">
        <v>727</v>
      </c>
    </row>
    <row r="221" spans="1:3" ht="38.25" x14ac:dyDescent="0.2">
      <c r="A221" s="108">
        <v>220</v>
      </c>
      <c r="B221" s="327" t="s">
        <v>728</v>
      </c>
      <c r="C221" s="651" t="s">
        <v>728</v>
      </c>
    </row>
    <row r="222" spans="1:3" x14ac:dyDescent="0.2">
      <c r="A222" s="108">
        <v>221</v>
      </c>
      <c r="B222" s="327" t="s">
        <v>729</v>
      </c>
      <c r="C222" s="651" t="s">
        <v>729</v>
      </c>
    </row>
    <row r="223" spans="1:3" ht="39" thickBot="1" x14ac:dyDescent="0.25">
      <c r="A223" s="108">
        <v>222</v>
      </c>
      <c r="B223" s="327" t="s">
        <v>730</v>
      </c>
      <c r="C223" s="651" t="s">
        <v>730</v>
      </c>
    </row>
    <row r="224" spans="1:3" ht="13.5" thickBot="1" x14ac:dyDescent="0.25">
      <c r="A224" s="108">
        <v>223</v>
      </c>
      <c r="B224" s="356" t="s">
        <v>259</v>
      </c>
      <c r="C224" s="659" t="s">
        <v>259</v>
      </c>
    </row>
    <row r="225" spans="1:3" ht="13.5" thickBot="1" x14ac:dyDescent="0.25">
      <c r="A225" s="108">
        <v>224</v>
      </c>
      <c r="B225" s="357" t="s">
        <v>731</v>
      </c>
      <c r="C225" s="659" t="s">
        <v>731</v>
      </c>
    </row>
    <row r="226" spans="1:3" ht="13.5" thickBot="1" x14ac:dyDescent="0.25">
      <c r="A226" s="108">
        <v>225</v>
      </c>
      <c r="B226" s="357" t="s">
        <v>732</v>
      </c>
      <c r="C226" s="659" t="s">
        <v>732</v>
      </c>
    </row>
    <row r="227" spans="1:3" ht="13.5" thickBot="1" x14ac:dyDescent="0.25">
      <c r="A227" s="108">
        <v>226</v>
      </c>
      <c r="B227" s="357" t="s">
        <v>733</v>
      </c>
      <c r="C227" s="659" t="s">
        <v>733</v>
      </c>
    </row>
    <row r="228" spans="1:3" x14ac:dyDescent="0.2">
      <c r="A228" s="108">
        <v>227</v>
      </c>
      <c r="B228" s="351" t="s">
        <v>734</v>
      </c>
      <c r="C228" s="659" t="s">
        <v>734</v>
      </c>
    </row>
    <row r="229" spans="1:3" ht="25.5" x14ac:dyDescent="0.2">
      <c r="A229" s="108">
        <v>228</v>
      </c>
      <c r="B229" s="328" t="s">
        <v>1184</v>
      </c>
      <c r="C229" s="652" t="s">
        <v>1437</v>
      </c>
    </row>
    <row r="230" spans="1:3" ht="51" x14ac:dyDescent="0.2">
      <c r="A230" s="108">
        <v>229</v>
      </c>
      <c r="B230" s="327" t="s">
        <v>699</v>
      </c>
      <c r="C230" s="651" t="s">
        <v>699</v>
      </c>
    </row>
    <row r="231" spans="1:3" ht="25.5" x14ac:dyDescent="0.2">
      <c r="A231" s="108">
        <v>230</v>
      </c>
      <c r="B231" s="340" t="s">
        <v>896</v>
      </c>
      <c r="C231" s="652" t="s">
        <v>1438</v>
      </c>
    </row>
    <row r="232" spans="1:3" ht="45.75" thickBot="1" x14ac:dyDescent="0.25">
      <c r="A232" s="108">
        <v>231</v>
      </c>
      <c r="B232" s="365" t="s">
        <v>761</v>
      </c>
      <c r="C232" s="658" t="s">
        <v>761</v>
      </c>
    </row>
    <row r="233" spans="1:3" ht="13.5" thickBot="1" x14ac:dyDescent="0.25">
      <c r="A233" s="108">
        <v>232</v>
      </c>
      <c r="B233" s="366" t="s">
        <v>897</v>
      </c>
      <c r="C233" s="664" t="s">
        <v>1439</v>
      </c>
    </row>
    <row r="234" spans="1:3" ht="25.5" x14ac:dyDescent="0.2">
      <c r="A234" s="108">
        <v>233</v>
      </c>
      <c r="B234" s="328" t="s">
        <v>737</v>
      </c>
      <c r="C234" s="652" t="s">
        <v>737</v>
      </c>
    </row>
    <row r="235" spans="1:3" ht="22.5" x14ac:dyDescent="0.2">
      <c r="A235" s="108">
        <v>234</v>
      </c>
      <c r="B235" s="352" t="s">
        <v>738</v>
      </c>
      <c r="C235" s="658" t="s">
        <v>738</v>
      </c>
    </row>
    <row r="236" spans="1:3" ht="25.5" x14ac:dyDescent="0.2">
      <c r="A236" s="108">
        <v>235</v>
      </c>
      <c r="B236" s="328" t="s">
        <v>739</v>
      </c>
      <c r="C236" s="652" t="s">
        <v>739</v>
      </c>
    </row>
    <row r="237" spans="1:3" ht="23.25" thickBot="1" x14ac:dyDescent="0.25">
      <c r="A237" s="108">
        <v>236</v>
      </c>
      <c r="B237" s="352" t="s">
        <v>740</v>
      </c>
      <c r="C237" s="658" t="s">
        <v>740</v>
      </c>
    </row>
    <row r="238" spans="1:3" ht="13.5" thickBot="1" x14ac:dyDescent="0.25">
      <c r="A238" s="108">
        <v>237</v>
      </c>
      <c r="B238" s="356" t="s">
        <v>28</v>
      </c>
      <c r="C238" s="659" t="s">
        <v>28</v>
      </c>
    </row>
    <row r="239" spans="1:3" ht="13.5" thickBot="1" x14ac:dyDescent="0.25">
      <c r="A239" s="108">
        <v>238</v>
      </c>
      <c r="B239" s="357" t="s">
        <v>260</v>
      </c>
      <c r="C239" s="659" t="s">
        <v>260</v>
      </c>
    </row>
    <row r="240" spans="1:3" ht="13.5" thickBot="1" x14ac:dyDescent="0.25">
      <c r="A240" s="108">
        <v>239</v>
      </c>
      <c r="B240" s="357" t="s">
        <v>261</v>
      </c>
      <c r="C240" s="659" t="s">
        <v>261</v>
      </c>
    </row>
    <row r="241" spans="1:3" ht="13.5" thickBot="1" x14ac:dyDescent="0.25">
      <c r="A241" s="108">
        <v>240</v>
      </c>
      <c r="B241" s="357" t="s">
        <v>24</v>
      </c>
      <c r="C241" s="659" t="s">
        <v>24</v>
      </c>
    </row>
    <row r="242" spans="1:3" x14ac:dyDescent="0.2">
      <c r="A242" s="108">
        <v>241</v>
      </c>
      <c r="B242" s="351" t="s">
        <v>647</v>
      </c>
      <c r="C242" s="659" t="s">
        <v>647</v>
      </c>
    </row>
    <row r="243" spans="1:3" ht="25.5" x14ac:dyDescent="0.2">
      <c r="A243" s="108">
        <v>242</v>
      </c>
      <c r="B243" s="328" t="s">
        <v>743</v>
      </c>
      <c r="C243" s="652" t="s">
        <v>743</v>
      </c>
    </row>
    <row r="244" spans="1:3" ht="22.5" x14ac:dyDescent="0.2">
      <c r="A244" s="108">
        <v>243</v>
      </c>
      <c r="B244" s="352" t="s">
        <v>744</v>
      </c>
      <c r="C244" s="658" t="s">
        <v>744</v>
      </c>
    </row>
    <row r="245" spans="1:3" ht="25.5" x14ac:dyDescent="0.2">
      <c r="A245" s="108">
        <v>244</v>
      </c>
      <c r="B245" s="328" t="s">
        <v>25</v>
      </c>
      <c r="C245" s="652" t="s">
        <v>1440</v>
      </c>
    </row>
    <row r="246" spans="1:3" ht="45.75" thickBot="1" x14ac:dyDescent="0.25">
      <c r="A246" s="108">
        <v>245</v>
      </c>
      <c r="B246" s="363" t="s">
        <v>26</v>
      </c>
      <c r="C246" s="658" t="s">
        <v>26</v>
      </c>
    </row>
    <row r="247" spans="1:3" ht="13.5" thickBot="1" x14ac:dyDescent="0.25">
      <c r="A247" s="108">
        <v>246</v>
      </c>
      <c r="B247" s="357" t="s">
        <v>745</v>
      </c>
      <c r="C247" s="659" t="s">
        <v>745</v>
      </c>
    </row>
    <row r="248" spans="1:3" ht="13.5" thickBot="1" x14ac:dyDescent="0.25">
      <c r="A248" s="108">
        <v>247</v>
      </c>
      <c r="B248" s="357" t="s">
        <v>746</v>
      </c>
      <c r="C248" s="659" t="s">
        <v>746</v>
      </c>
    </row>
    <row r="249" spans="1:3" ht="13.5" thickBot="1" x14ac:dyDescent="0.25">
      <c r="A249" s="108">
        <v>248</v>
      </c>
      <c r="B249" s="357" t="s">
        <v>747</v>
      </c>
      <c r="C249" s="659" t="s">
        <v>747</v>
      </c>
    </row>
    <row r="250" spans="1:3" ht="15.75" x14ac:dyDescent="0.2">
      <c r="A250" s="108">
        <v>249</v>
      </c>
      <c r="B250" s="343" t="s">
        <v>748</v>
      </c>
      <c r="C250" s="655" t="s">
        <v>748</v>
      </c>
    </row>
    <row r="251" spans="1:3" ht="25.5" x14ac:dyDescent="0.2">
      <c r="A251" s="108">
        <v>250</v>
      </c>
      <c r="B251" s="328" t="s">
        <v>31</v>
      </c>
      <c r="C251" s="652" t="s">
        <v>1441</v>
      </c>
    </row>
    <row r="252" spans="1:3" ht="68.25" thickBot="1" x14ac:dyDescent="0.25">
      <c r="A252" s="108">
        <v>251</v>
      </c>
      <c r="B252" s="352" t="s">
        <v>877</v>
      </c>
      <c r="C252" s="658" t="s">
        <v>877</v>
      </c>
    </row>
    <row r="253" spans="1:3" ht="13.5" thickBot="1" x14ac:dyDescent="0.25">
      <c r="A253" s="108">
        <v>252</v>
      </c>
      <c r="B253" s="367" t="s">
        <v>27</v>
      </c>
      <c r="C253" s="659" t="s">
        <v>27</v>
      </c>
    </row>
    <row r="254" spans="1:3" ht="23.25" thickBot="1" x14ac:dyDescent="0.25">
      <c r="A254" s="108">
        <v>253</v>
      </c>
      <c r="B254" s="367" t="s">
        <v>749</v>
      </c>
      <c r="C254" s="659" t="s">
        <v>749</v>
      </c>
    </row>
    <row r="255" spans="1:3" ht="13.5" thickBot="1" x14ac:dyDescent="0.25">
      <c r="A255" s="108">
        <v>254</v>
      </c>
      <c r="B255" s="356" t="s">
        <v>750</v>
      </c>
      <c r="C255" s="659" t="s">
        <v>750</v>
      </c>
    </row>
    <row r="256" spans="1:3" ht="34.5" thickBot="1" x14ac:dyDescent="0.25">
      <c r="A256" s="108">
        <v>255</v>
      </c>
      <c r="B256" s="357" t="s">
        <v>751</v>
      </c>
      <c r="C256" s="659" t="s">
        <v>751</v>
      </c>
    </row>
    <row r="257" spans="1:3" ht="13.5" thickBot="1" x14ac:dyDescent="0.25">
      <c r="A257" s="108">
        <v>256</v>
      </c>
      <c r="B257" s="357" t="s">
        <v>262</v>
      </c>
      <c r="C257" s="659" t="s">
        <v>262</v>
      </c>
    </row>
    <row r="258" spans="1:3" ht="25.5" x14ac:dyDescent="0.2">
      <c r="A258" s="108">
        <v>257</v>
      </c>
      <c r="B258" s="340" t="s">
        <v>752</v>
      </c>
      <c r="C258" s="652" t="s">
        <v>752</v>
      </c>
    </row>
    <row r="259" spans="1:3" ht="34.5" thickBot="1" x14ac:dyDescent="0.25">
      <c r="A259" s="108">
        <v>258</v>
      </c>
      <c r="B259" s="363" t="s">
        <v>878</v>
      </c>
      <c r="C259" s="658" t="s">
        <v>878</v>
      </c>
    </row>
    <row r="260" spans="1:3" ht="13.5" thickBot="1" x14ac:dyDescent="0.25">
      <c r="A260" s="108">
        <v>259</v>
      </c>
      <c r="B260" s="346" t="s">
        <v>753</v>
      </c>
      <c r="C260" s="659" t="s">
        <v>753</v>
      </c>
    </row>
    <row r="261" spans="1:3" ht="13.5" thickBot="1" x14ac:dyDescent="0.25">
      <c r="A261" s="108">
        <v>260</v>
      </c>
      <c r="B261" s="346" t="s">
        <v>754</v>
      </c>
      <c r="C261" s="659" t="s">
        <v>754</v>
      </c>
    </row>
    <row r="262" spans="1:3" ht="13.5" thickBot="1" x14ac:dyDescent="0.25">
      <c r="A262" s="108">
        <v>261</v>
      </c>
      <c r="B262" s="346" t="s">
        <v>755</v>
      </c>
      <c r="C262" s="659" t="s">
        <v>755</v>
      </c>
    </row>
    <row r="263" spans="1:3" ht="25.5" x14ac:dyDescent="0.2">
      <c r="A263" s="108">
        <v>262</v>
      </c>
      <c r="B263" s="340" t="s">
        <v>756</v>
      </c>
      <c r="C263" s="652" t="s">
        <v>756</v>
      </c>
    </row>
    <row r="264" spans="1:3" ht="33.75" x14ac:dyDescent="0.2">
      <c r="A264" s="108">
        <v>263</v>
      </c>
      <c r="B264" s="355" t="s">
        <v>1185</v>
      </c>
      <c r="C264" s="658" t="s">
        <v>1442</v>
      </c>
    </row>
    <row r="265" spans="1:3" ht="34.5" thickBot="1" x14ac:dyDescent="0.25">
      <c r="A265" s="108">
        <v>264</v>
      </c>
      <c r="B265" s="355" t="s">
        <v>976</v>
      </c>
      <c r="C265" s="658" t="s">
        <v>976</v>
      </c>
    </row>
    <row r="266" spans="1:3" ht="13.5" thickBot="1" x14ac:dyDescent="0.25">
      <c r="A266" s="108">
        <v>265</v>
      </c>
      <c r="B266" s="356" t="s">
        <v>757</v>
      </c>
      <c r="C266" s="659" t="s">
        <v>757</v>
      </c>
    </row>
    <row r="267" spans="1:3" ht="13.5" thickBot="1" x14ac:dyDescent="0.25">
      <c r="A267" s="108">
        <v>266</v>
      </c>
      <c r="B267" s="357" t="s">
        <v>658</v>
      </c>
      <c r="C267" s="659" t="s">
        <v>1443</v>
      </c>
    </row>
    <row r="268" spans="1:3" ht="13.5" thickBot="1" x14ac:dyDescent="0.25">
      <c r="A268" s="108">
        <v>267</v>
      </c>
      <c r="B268" s="357" t="s">
        <v>657</v>
      </c>
      <c r="C268" s="659" t="s">
        <v>1444</v>
      </c>
    </row>
    <row r="269" spans="1:3" ht="13.5" thickBot="1" x14ac:dyDescent="0.25">
      <c r="A269" s="108">
        <v>268</v>
      </c>
      <c r="B269" s="357" t="s">
        <v>758</v>
      </c>
      <c r="C269" s="659" t="s">
        <v>758</v>
      </c>
    </row>
    <row r="270" spans="1:3" ht="13.5" thickBot="1" x14ac:dyDescent="0.25">
      <c r="A270" s="108">
        <v>269</v>
      </c>
      <c r="B270" s="357" t="s">
        <v>660</v>
      </c>
      <c r="C270" s="659" t="s">
        <v>660</v>
      </c>
    </row>
    <row r="271" spans="1:3" ht="13.5" thickBot="1" x14ac:dyDescent="0.25">
      <c r="A271" s="108">
        <v>270</v>
      </c>
      <c r="B271" s="357" t="s">
        <v>659</v>
      </c>
      <c r="C271" s="659" t="s">
        <v>659</v>
      </c>
    </row>
    <row r="272" spans="1:3" ht="13.5" thickBot="1" x14ac:dyDescent="0.25">
      <c r="A272" s="108">
        <v>271</v>
      </c>
      <c r="B272" s="357" t="s">
        <v>759</v>
      </c>
      <c r="C272" s="659" t="s">
        <v>759</v>
      </c>
    </row>
    <row r="273" spans="1:3" ht="13.5" thickBot="1" x14ac:dyDescent="0.25">
      <c r="A273" s="108">
        <v>272</v>
      </c>
      <c r="B273" s="362" t="s">
        <v>653</v>
      </c>
      <c r="C273" s="663" t="s">
        <v>653</v>
      </c>
    </row>
    <row r="274" spans="1:3" ht="13.5" thickBot="1" x14ac:dyDescent="0.25">
      <c r="A274" s="108">
        <v>273</v>
      </c>
      <c r="B274" s="362" t="s">
        <v>654</v>
      </c>
      <c r="C274" s="663" t="s">
        <v>654</v>
      </c>
    </row>
    <row r="275" spans="1:3" ht="13.5" thickBot="1" x14ac:dyDescent="0.25">
      <c r="A275" s="108">
        <v>274</v>
      </c>
      <c r="B275" s="362" t="s">
        <v>655</v>
      </c>
      <c r="C275" s="663" t="s">
        <v>655</v>
      </c>
    </row>
    <row r="276" spans="1:3" ht="13.5" thickBot="1" x14ac:dyDescent="0.25">
      <c r="A276" s="108">
        <v>275</v>
      </c>
      <c r="B276" s="357" t="s">
        <v>656</v>
      </c>
      <c r="C276" s="659" t="s">
        <v>656</v>
      </c>
    </row>
    <row r="277" spans="1:3" x14ac:dyDescent="0.2">
      <c r="A277" s="108">
        <v>276</v>
      </c>
      <c r="B277" s="595" t="s">
        <v>765</v>
      </c>
      <c r="C277" s="659" t="s">
        <v>765</v>
      </c>
    </row>
    <row r="278" spans="1:3" ht="13.5" thickBot="1" x14ac:dyDescent="0.25">
      <c r="A278" s="108">
        <v>277</v>
      </c>
      <c r="B278" s="368" t="s">
        <v>661</v>
      </c>
      <c r="C278" s="651" t="s">
        <v>661</v>
      </c>
    </row>
    <row r="279" spans="1:3" ht="13.5" thickBot="1" x14ac:dyDescent="0.25">
      <c r="A279" s="108">
        <v>278</v>
      </c>
      <c r="B279" s="327" t="s">
        <v>9</v>
      </c>
      <c r="C279" s="651" t="s">
        <v>9</v>
      </c>
    </row>
    <row r="280" spans="1:3" ht="13.5" thickBot="1" x14ac:dyDescent="0.25">
      <c r="A280" s="108">
        <v>279</v>
      </c>
      <c r="B280" s="369" t="s">
        <v>662</v>
      </c>
      <c r="C280" s="651" t="s">
        <v>662</v>
      </c>
    </row>
    <row r="281" spans="1:3" ht="25.5" x14ac:dyDescent="0.2">
      <c r="A281" s="108">
        <v>280</v>
      </c>
      <c r="B281" s="328" t="s">
        <v>265</v>
      </c>
      <c r="C281" s="652" t="s">
        <v>265</v>
      </c>
    </row>
    <row r="282" spans="1:3" x14ac:dyDescent="0.2">
      <c r="A282" s="108">
        <v>281</v>
      </c>
      <c r="B282" s="352" t="s">
        <v>8</v>
      </c>
      <c r="C282" s="658" t="s">
        <v>8</v>
      </c>
    </row>
    <row r="283" spans="1:3" x14ac:dyDescent="0.2">
      <c r="A283" s="108">
        <v>282</v>
      </c>
      <c r="B283" s="352" t="s">
        <v>678</v>
      </c>
      <c r="C283" s="658" t="s">
        <v>678</v>
      </c>
    </row>
    <row r="284" spans="1:3" ht="25.5" x14ac:dyDescent="0.2">
      <c r="A284" s="108">
        <v>283</v>
      </c>
      <c r="B284" s="328" t="s">
        <v>664</v>
      </c>
      <c r="C284" s="652" t="s">
        <v>664</v>
      </c>
    </row>
    <row r="285" spans="1:3" ht="45.75" thickBot="1" x14ac:dyDescent="0.25">
      <c r="A285" s="108">
        <v>284</v>
      </c>
      <c r="B285" s="363" t="s">
        <v>272</v>
      </c>
      <c r="C285" s="658" t="s">
        <v>272</v>
      </c>
    </row>
    <row r="286" spans="1:3" ht="38.25" x14ac:dyDescent="0.2">
      <c r="A286" s="108">
        <v>285</v>
      </c>
      <c r="B286" s="328" t="s">
        <v>665</v>
      </c>
      <c r="C286" s="652" t="s">
        <v>665</v>
      </c>
    </row>
    <row r="287" spans="1:3" ht="13.5" thickBot="1" x14ac:dyDescent="0.25">
      <c r="A287" s="108">
        <v>286</v>
      </c>
      <c r="B287" s="363" t="s">
        <v>273</v>
      </c>
      <c r="C287" s="658" t="s">
        <v>273</v>
      </c>
    </row>
    <row r="288" spans="1:3" ht="26.25" thickBot="1" x14ac:dyDescent="0.25">
      <c r="A288" s="108">
        <v>287</v>
      </c>
      <c r="B288" s="328" t="s">
        <v>766</v>
      </c>
      <c r="C288" s="652" t="s">
        <v>766</v>
      </c>
    </row>
    <row r="289" spans="1:3" ht="13.5" thickBot="1" x14ac:dyDescent="0.25">
      <c r="A289" s="108">
        <v>288</v>
      </c>
      <c r="B289" s="356" t="s">
        <v>767</v>
      </c>
      <c r="C289" s="659" t="s">
        <v>767</v>
      </c>
    </row>
    <row r="290" spans="1:3" ht="23.25" thickBot="1" x14ac:dyDescent="0.25">
      <c r="A290" s="108">
        <v>289</v>
      </c>
      <c r="B290" s="357" t="s">
        <v>1191</v>
      </c>
      <c r="C290" s="659" t="s">
        <v>1191</v>
      </c>
    </row>
    <row r="291" spans="1:3" ht="13.5" thickBot="1" x14ac:dyDescent="0.25">
      <c r="A291" s="108">
        <v>290</v>
      </c>
      <c r="B291" s="357" t="s">
        <v>768</v>
      </c>
      <c r="C291" s="659" t="s">
        <v>768</v>
      </c>
    </row>
    <row r="292" spans="1:3" ht="25.5" x14ac:dyDescent="0.2">
      <c r="A292" s="108">
        <v>291</v>
      </c>
      <c r="B292" s="328" t="s">
        <v>667</v>
      </c>
      <c r="C292" s="652" t="s">
        <v>667</v>
      </c>
    </row>
    <row r="293" spans="1:3" ht="34.5" thickBot="1" x14ac:dyDescent="0.25">
      <c r="A293" s="108">
        <v>292</v>
      </c>
      <c r="B293" s="363" t="s">
        <v>742</v>
      </c>
      <c r="C293" s="658" t="s">
        <v>742</v>
      </c>
    </row>
    <row r="294" spans="1:3" x14ac:dyDescent="0.2">
      <c r="A294" s="108">
        <v>293</v>
      </c>
      <c r="B294" s="328" t="s">
        <v>670</v>
      </c>
      <c r="C294" s="652" t="s">
        <v>1445</v>
      </c>
    </row>
    <row r="295" spans="1:3" ht="23.25" thickBot="1" x14ac:dyDescent="0.25">
      <c r="A295" s="108">
        <v>294</v>
      </c>
      <c r="B295" s="360" t="s">
        <v>668</v>
      </c>
      <c r="C295" s="658" t="s">
        <v>668</v>
      </c>
    </row>
    <row r="296" spans="1:3" ht="13.5" thickBot="1" x14ac:dyDescent="0.25">
      <c r="A296" s="108">
        <v>295</v>
      </c>
      <c r="B296" s="357" t="s">
        <v>769</v>
      </c>
      <c r="C296" s="659" t="s">
        <v>769</v>
      </c>
    </row>
    <row r="297" spans="1:3" ht="13.5" thickBot="1" x14ac:dyDescent="0.25">
      <c r="A297" s="108">
        <v>296</v>
      </c>
      <c r="B297" s="357" t="s">
        <v>770</v>
      </c>
      <c r="C297" s="659" t="s">
        <v>770</v>
      </c>
    </row>
    <row r="298" spans="1:3" ht="13.5" thickBot="1" x14ac:dyDescent="0.25">
      <c r="A298" s="108">
        <v>297</v>
      </c>
      <c r="B298" s="357" t="s">
        <v>771</v>
      </c>
      <c r="C298" s="659" t="s">
        <v>771</v>
      </c>
    </row>
    <row r="299" spans="1:3" ht="13.5" thickBot="1" x14ac:dyDescent="0.25">
      <c r="A299" s="108">
        <v>298</v>
      </c>
      <c r="B299" s="357" t="s">
        <v>898</v>
      </c>
      <c r="C299" s="659" t="s">
        <v>898</v>
      </c>
    </row>
    <row r="300" spans="1:3" ht="38.25" x14ac:dyDescent="0.2">
      <c r="A300" s="108">
        <v>299</v>
      </c>
      <c r="B300" s="328" t="s">
        <v>671</v>
      </c>
      <c r="C300" s="652" t="s">
        <v>1446</v>
      </c>
    </row>
    <row r="301" spans="1:3" ht="34.5" thickBot="1" x14ac:dyDescent="0.25">
      <c r="A301" s="108">
        <v>300</v>
      </c>
      <c r="B301" s="360" t="s">
        <v>669</v>
      </c>
      <c r="C301" s="658" t="s">
        <v>669</v>
      </c>
    </row>
    <row r="302" spans="1:3" ht="13.5" thickBot="1" x14ac:dyDescent="0.25">
      <c r="A302" s="108">
        <v>301</v>
      </c>
      <c r="B302" s="357" t="s">
        <v>266</v>
      </c>
      <c r="C302" s="659" t="s">
        <v>266</v>
      </c>
    </row>
    <row r="303" spans="1:3" ht="51.75" thickBot="1" x14ac:dyDescent="0.25">
      <c r="A303" s="108">
        <v>302</v>
      </c>
      <c r="B303" s="328" t="s">
        <v>269</v>
      </c>
      <c r="C303" s="652" t="s">
        <v>269</v>
      </c>
    </row>
    <row r="304" spans="1:3" ht="13.5" thickBot="1" x14ac:dyDescent="0.25">
      <c r="A304" s="108">
        <v>303</v>
      </c>
      <c r="B304" s="356" t="s">
        <v>773</v>
      </c>
      <c r="C304" s="659" t="s">
        <v>773</v>
      </c>
    </row>
    <row r="305" spans="1:3" ht="13.5" thickBot="1" x14ac:dyDescent="0.25">
      <c r="A305" s="108">
        <v>304</v>
      </c>
      <c r="B305" s="357" t="s">
        <v>774</v>
      </c>
      <c r="C305" s="659" t="s">
        <v>774</v>
      </c>
    </row>
    <row r="306" spans="1:3" ht="13.5" thickBot="1" x14ac:dyDescent="0.25">
      <c r="A306" s="108">
        <v>305</v>
      </c>
      <c r="B306" s="357" t="s">
        <v>267</v>
      </c>
      <c r="C306" s="659" t="s">
        <v>267</v>
      </c>
    </row>
    <row r="307" spans="1:3" ht="13.5" thickBot="1" x14ac:dyDescent="0.25">
      <c r="A307" s="108">
        <v>306</v>
      </c>
      <c r="B307" s="357" t="s">
        <v>268</v>
      </c>
      <c r="C307" s="659" t="s">
        <v>268</v>
      </c>
    </row>
    <row r="308" spans="1:3" ht="21" x14ac:dyDescent="0.2">
      <c r="A308" s="108">
        <v>307</v>
      </c>
      <c r="B308" s="333" t="s">
        <v>791</v>
      </c>
      <c r="C308" s="650" t="s">
        <v>1447</v>
      </c>
    </row>
    <row r="309" spans="1:3" ht="15.75" x14ac:dyDescent="0.2">
      <c r="A309" s="108">
        <v>308</v>
      </c>
      <c r="B309" s="343" t="s">
        <v>777</v>
      </c>
      <c r="C309" s="655" t="s">
        <v>777</v>
      </c>
    </row>
    <row r="310" spans="1:3" ht="45" x14ac:dyDescent="0.2">
      <c r="A310" s="108">
        <v>309</v>
      </c>
      <c r="B310" s="355" t="s">
        <v>274</v>
      </c>
      <c r="C310" s="658" t="s">
        <v>274</v>
      </c>
    </row>
    <row r="311" spans="1:3" ht="21" x14ac:dyDescent="0.2">
      <c r="A311" s="108">
        <v>310</v>
      </c>
      <c r="B311" s="370" t="s">
        <v>880</v>
      </c>
      <c r="C311" s="660" t="s">
        <v>880</v>
      </c>
    </row>
    <row r="312" spans="1:3" ht="25.5" x14ac:dyDescent="0.2">
      <c r="A312" s="108">
        <v>311</v>
      </c>
      <c r="B312" s="328" t="s">
        <v>275</v>
      </c>
      <c r="C312" s="652" t="s">
        <v>275</v>
      </c>
    </row>
    <row r="313" spans="1:3" ht="26.25" thickBot="1" x14ac:dyDescent="0.25">
      <c r="A313" s="108">
        <v>312</v>
      </c>
      <c r="B313" s="328" t="s">
        <v>778</v>
      </c>
      <c r="C313" s="652" t="s">
        <v>778</v>
      </c>
    </row>
    <row r="314" spans="1:3" ht="13.5" thickBot="1" x14ac:dyDescent="0.25">
      <c r="A314" s="108">
        <v>313</v>
      </c>
      <c r="B314" s="356" t="s">
        <v>792</v>
      </c>
      <c r="C314" s="659" t="s">
        <v>1448</v>
      </c>
    </row>
    <row r="315" spans="1:3" ht="25.5" x14ac:dyDescent="0.2">
      <c r="A315" s="108">
        <v>314</v>
      </c>
      <c r="B315" s="328" t="s">
        <v>779</v>
      </c>
      <c r="C315" s="652" t="s">
        <v>779</v>
      </c>
    </row>
    <row r="316" spans="1:3" ht="15" x14ac:dyDescent="0.2">
      <c r="A316" s="108">
        <v>315</v>
      </c>
      <c r="B316" s="348"/>
      <c r="C316" s="611"/>
    </row>
    <row r="317" spans="1:3" x14ac:dyDescent="0.2">
      <c r="A317" s="108">
        <v>316</v>
      </c>
      <c r="B317" s="327" t="s">
        <v>892</v>
      </c>
      <c r="C317" s="651" t="s">
        <v>892</v>
      </c>
    </row>
    <row r="318" spans="1:3" ht="51" x14ac:dyDescent="0.2">
      <c r="A318" s="108">
        <v>317</v>
      </c>
      <c r="B318" s="327" t="s">
        <v>270</v>
      </c>
      <c r="C318" s="651" t="s">
        <v>270</v>
      </c>
    </row>
    <row r="319" spans="1:3" ht="25.5" x14ac:dyDescent="0.2">
      <c r="A319" s="108">
        <v>318</v>
      </c>
      <c r="B319" s="328" t="s">
        <v>677</v>
      </c>
      <c r="C319" s="652" t="s">
        <v>677</v>
      </c>
    </row>
    <row r="320" spans="1:3" ht="38.25" x14ac:dyDescent="0.2">
      <c r="A320" s="108">
        <v>319</v>
      </c>
      <c r="B320" s="328" t="s">
        <v>881</v>
      </c>
      <c r="C320" s="652" t="s">
        <v>881</v>
      </c>
    </row>
    <row r="321" spans="1:3" ht="25.5" x14ac:dyDescent="0.2">
      <c r="A321" s="108">
        <v>320</v>
      </c>
      <c r="B321" s="328" t="s">
        <v>675</v>
      </c>
      <c r="C321" s="652" t="s">
        <v>675</v>
      </c>
    </row>
    <row r="322" spans="1:3" ht="36" x14ac:dyDescent="0.2">
      <c r="A322" s="108">
        <v>321</v>
      </c>
      <c r="B322" s="333" t="s">
        <v>7</v>
      </c>
      <c r="C322" s="650" t="s">
        <v>7</v>
      </c>
    </row>
    <row r="323" spans="1:3" x14ac:dyDescent="0.2">
      <c r="A323" s="108">
        <v>322</v>
      </c>
      <c r="B323" s="340" t="s">
        <v>6</v>
      </c>
      <c r="C323" s="652" t="s">
        <v>6</v>
      </c>
    </row>
    <row r="324" spans="1:3" ht="33.75" x14ac:dyDescent="0.2">
      <c r="A324" s="108">
        <v>323</v>
      </c>
      <c r="B324" s="344" t="s">
        <v>787</v>
      </c>
      <c r="C324" s="658" t="s">
        <v>787</v>
      </c>
    </row>
    <row r="325" spans="1:3" ht="13.5" thickBot="1" x14ac:dyDescent="0.25">
      <c r="A325" s="108">
        <v>324</v>
      </c>
      <c r="B325" s="344" t="s">
        <v>553</v>
      </c>
      <c r="C325" s="658" t="s">
        <v>553</v>
      </c>
    </row>
    <row r="326" spans="1:3" ht="13.5" thickBot="1" x14ac:dyDescent="0.25">
      <c r="A326" s="108">
        <v>325</v>
      </c>
      <c r="B326" s="356" t="s">
        <v>554</v>
      </c>
      <c r="C326" s="659" t="s">
        <v>554</v>
      </c>
    </row>
    <row r="327" spans="1:3" ht="13.5" thickBot="1" x14ac:dyDescent="0.25">
      <c r="A327" s="108">
        <v>326</v>
      </c>
      <c r="B327" s="357" t="s">
        <v>555</v>
      </c>
      <c r="C327" s="659" t="s">
        <v>555</v>
      </c>
    </row>
    <row r="328" spans="1:3" ht="38.25" x14ac:dyDescent="0.2">
      <c r="A328" s="108">
        <v>327</v>
      </c>
      <c r="B328" s="340" t="s">
        <v>882</v>
      </c>
      <c r="C328" s="652" t="s">
        <v>882</v>
      </c>
    </row>
    <row r="329" spans="1:3" ht="33.75" x14ac:dyDescent="0.2">
      <c r="A329" s="108">
        <v>328</v>
      </c>
      <c r="B329" s="352" t="s">
        <v>10</v>
      </c>
      <c r="C329" s="658" t="s">
        <v>10</v>
      </c>
    </row>
    <row r="330" spans="1:3" ht="38.25" x14ac:dyDescent="0.2">
      <c r="A330" s="108">
        <v>329</v>
      </c>
      <c r="B330" s="340" t="s">
        <v>81</v>
      </c>
      <c r="C330" s="652" t="s">
        <v>81</v>
      </c>
    </row>
    <row r="331" spans="1:3" ht="45" x14ac:dyDescent="0.2">
      <c r="A331" s="108">
        <v>330</v>
      </c>
      <c r="B331" s="352" t="s">
        <v>276</v>
      </c>
      <c r="C331" s="658" t="s">
        <v>276</v>
      </c>
    </row>
    <row r="332" spans="1:3" ht="38.25" x14ac:dyDescent="0.2">
      <c r="A332" s="108">
        <v>331</v>
      </c>
      <c r="B332" s="340" t="s">
        <v>82</v>
      </c>
      <c r="C332" s="652" t="s">
        <v>82</v>
      </c>
    </row>
    <row r="333" spans="1:3" ht="48" x14ac:dyDescent="0.2">
      <c r="A333" s="108">
        <v>332</v>
      </c>
      <c r="B333" s="371" t="s">
        <v>883</v>
      </c>
      <c r="C333" s="657" t="s">
        <v>883</v>
      </c>
    </row>
    <row r="334" spans="1:3" ht="60.75" thickBot="1" x14ac:dyDescent="0.25">
      <c r="A334" s="108">
        <v>333</v>
      </c>
      <c r="B334" s="371" t="s">
        <v>884</v>
      </c>
      <c r="C334" s="657" t="s">
        <v>884</v>
      </c>
    </row>
    <row r="335" spans="1:3" ht="13.5" thickBot="1" x14ac:dyDescent="0.25">
      <c r="A335" s="108">
        <v>334</v>
      </c>
      <c r="B335" s="372" t="s">
        <v>885</v>
      </c>
      <c r="C335" s="664" t="s">
        <v>1449</v>
      </c>
    </row>
    <row r="336" spans="1:3" ht="13.5" thickBot="1" x14ac:dyDescent="0.25">
      <c r="A336" s="108">
        <v>335</v>
      </c>
      <c r="B336" s="373" t="s">
        <v>886</v>
      </c>
      <c r="C336" s="664" t="s">
        <v>1450</v>
      </c>
    </row>
    <row r="337" spans="1:3" ht="13.5" thickBot="1" x14ac:dyDescent="0.25">
      <c r="A337" s="108">
        <v>336</v>
      </c>
      <c r="B337" s="373" t="s">
        <v>887</v>
      </c>
      <c r="C337" s="664" t="s">
        <v>1451</v>
      </c>
    </row>
    <row r="338" spans="1:3" ht="13.5" thickBot="1" x14ac:dyDescent="0.25">
      <c r="A338" s="108">
        <v>337</v>
      </c>
      <c r="B338" s="373" t="s">
        <v>1186</v>
      </c>
      <c r="C338" s="664" t="s">
        <v>1452</v>
      </c>
    </row>
    <row r="339" spans="1:3" ht="13.5" thickBot="1" x14ac:dyDescent="0.25">
      <c r="A339" s="108">
        <v>338</v>
      </c>
      <c r="B339" s="374" t="s">
        <v>888</v>
      </c>
      <c r="C339" s="663" t="s">
        <v>1453</v>
      </c>
    </row>
    <row r="340" spans="1:3" x14ac:dyDescent="0.2">
      <c r="A340" s="108">
        <v>339</v>
      </c>
      <c r="B340" s="375" t="s">
        <v>889</v>
      </c>
      <c r="C340" s="664" t="s">
        <v>1454</v>
      </c>
    </row>
    <row r="341" spans="1:3" ht="38.25" x14ac:dyDescent="0.2">
      <c r="A341" s="108">
        <v>340</v>
      </c>
      <c r="B341" s="328" t="s">
        <v>167</v>
      </c>
      <c r="C341" s="652" t="s">
        <v>167</v>
      </c>
    </row>
    <row r="342" spans="1:3" ht="15.75" x14ac:dyDescent="0.2">
      <c r="A342" s="108">
        <v>341</v>
      </c>
      <c r="B342" s="343" t="s">
        <v>235</v>
      </c>
      <c r="C342" s="655" t="s">
        <v>235</v>
      </c>
    </row>
    <row r="343" spans="1:3" x14ac:dyDescent="0.2">
      <c r="A343" s="108">
        <v>342</v>
      </c>
      <c r="B343" s="340" t="s">
        <v>236</v>
      </c>
      <c r="C343" s="652" t="s">
        <v>236</v>
      </c>
    </row>
    <row r="344" spans="1:3" ht="22.5" x14ac:dyDescent="0.2">
      <c r="A344" s="108">
        <v>343</v>
      </c>
      <c r="B344" s="352" t="s">
        <v>4</v>
      </c>
      <c r="C344" s="658" t="s">
        <v>4</v>
      </c>
    </row>
    <row r="345" spans="1:3" ht="25.5" x14ac:dyDescent="0.2">
      <c r="A345" s="108">
        <v>344</v>
      </c>
      <c r="B345" s="340" t="s">
        <v>237</v>
      </c>
      <c r="C345" s="652" t="s">
        <v>237</v>
      </c>
    </row>
    <row r="346" spans="1:3" ht="33.75" x14ac:dyDescent="0.2">
      <c r="A346" s="108">
        <v>345</v>
      </c>
      <c r="B346" s="352" t="s">
        <v>11</v>
      </c>
      <c r="C346" s="658" t="s">
        <v>11</v>
      </c>
    </row>
    <row r="347" spans="1:3" ht="25.5" x14ac:dyDescent="0.2">
      <c r="A347" s="108">
        <v>346</v>
      </c>
      <c r="B347" s="340" t="s">
        <v>271</v>
      </c>
      <c r="C347" s="652" t="s">
        <v>271</v>
      </c>
    </row>
    <row r="348" spans="1:3" ht="33.75" x14ac:dyDescent="0.2">
      <c r="A348" s="108">
        <v>347</v>
      </c>
      <c r="B348" s="352" t="s">
        <v>899</v>
      </c>
      <c r="C348" s="658" t="s">
        <v>899</v>
      </c>
    </row>
    <row r="349" spans="1:3" x14ac:dyDescent="0.2">
      <c r="A349" s="108">
        <v>348</v>
      </c>
      <c r="B349" s="340" t="s">
        <v>238</v>
      </c>
      <c r="C349" s="652" t="s">
        <v>238</v>
      </c>
    </row>
    <row r="350" spans="1:3" ht="33.75" x14ac:dyDescent="0.2">
      <c r="A350" s="108">
        <v>349</v>
      </c>
      <c r="B350" s="352" t="s">
        <v>900</v>
      </c>
      <c r="C350" s="658" t="s">
        <v>900</v>
      </c>
    </row>
    <row r="351" spans="1:3" x14ac:dyDescent="0.2">
      <c r="A351" s="108">
        <v>350</v>
      </c>
      <c r="B351" s="340" t="s">
        <v>785</v>
      </c>
      <c r="C351" s="652" t="s">
        <v>785</v>
      </c>
    </row>
    <row r="352" spans="1:3" ht="22.5" x14ac:dyDescent="0.2">
      <c r="A352" s="108">
        <v>351</v>
      </c>
      <c r="B352" s="352" t="s">
        <v>786</v>
      </c>
      <c r="C352" s="658" t="s">
        <v>786</v>
      </c>
    </row>
    <row r="353" spans="1:3" ht="25.5" x14ac:dyDescent="0.2">
      <c r="A353" s="108">
        <v>352</v>
      </c>
      <c r="B353" s="340" t="s">
        <v>239</v>
      </c>
      <c r="C353" s="652" t="s">
        <v>239</v>
      </c>
    </row>
    <row r="354" spans="1:3" ht="33.75" x14ac:dyDescent="0.2">
      <c r="A354" s="108">
        <v>353</v>
      </c>
      <c r="B354" s="352" t="s">
        <v>972</v>
      </c>
      <c r="C354" s="658" t="s">
        <v>972</v>
      </c>
    </row>
    <row r="355" spans="1:3" ht="38.25" x14ac:dyDescent="0.2">
      <c r="A355" s="108">
        <v>354</v>
      </c>
      <c r="B355" s="328" t="s">
        <v>2</v>
      </c>
      <c r="C355" s="652" t="s">
        <v>1455</v>
      </c>
    </row>
    <row r="356" spans="1:3" ht="25.5" x14ac:dyDescent="0.2">
      <c r="A356" s="108">
        <v>355</v>
      </c>
      <c r="B356" s="328" t="s">
        <v>1187</v>
      </c>
      <c r="C356" s="652" t="s">
        <v>1412</v>
      </c>
    </row>
    <row r="357" spans="1:3" ht="38.25" x14ac:dyDescent="0.2">
      <c r="A357" s="108">
        <v>356</v>
      </c>
      <c r="B357" s="328" t="s">
        <v>3</v>
      </c>
      <c r="C357" s="652" t="s">
        <v>3</v>
      </c>
    </row>
    <row r="358" spans="1:3" ht="26.25" thickBot="1" x14ac:dyDescent="0.25">
      <c r="A358" s="108">
        <v>357</v>
      </c>
      <c r="B358" s="340" t="s">
        <v>230</v>
      </c>
      <c r="C358" s="652" t="s">
        <v>230</v>
      </c>
    </row>
    <row r="359" spans="1:3" ht="13.5" thickBot="1" x14ac:dyDescent="0.25">
      <c r="A359" s="108">
        <v>358</v>
      </c>
      <c r="B359" s="356" t="s">
        <v>231</v>
      </c>
      <c r="C359" s="659" t="s">
        <v>231</v>
      </c>
    </row>
    <row r="360" spans="1:3" ht="13.5" thickBot="1" x14ac:dyDescent="0.25">
      <c r="A360" s="108">
        <v>359</v>
      </c>
      <c r="B360" s="357" t="s">
        <v>232</v>
      </c>
      <c r="C360" s="659" t="s">
        <v>232</v>
      </c>
    </row>
    <row r="361" spans="1:3" ht="38.25" x14ac:dyDescent="0.2">
      <c r="A361" s="108">
        <v>360</v>
      </c>
      <c r="B361" s="340" t="s">
        <v>251</v>
      </c>
      <c r="C361" s="652" t="s">
        <v>251</v>
      </c>
    </row>
    <row r="362" spans="1:3" ht="33.75" x14ac:dyDescent="0.2">
      <c r="A362" s="108">
        <v>361</v>
      </c>
      <c r="B362" s="344" t="s">
        <v>141</v>
      </c>
      <c r="C362" s="658" t="s">
        <v>141</v>
      </c>
    </row>
    <row r="363" spans="1:3" ht="13.5" thickBot="1" x14ac:dyDescent="0.25">
      <c r="A363" s="108">
        <v>362</v>
      </c>
      <c r="B363" s="344" t="s">
        <v>240</v>
      </c>
      <c r="C363" s="658" t="s">
        <v>240</v>
      </c>
    </row>
    <row r="364" spans="1:3" ht="13.5" thickBot="1" x14ac:dyDescent="0.25">
      <c r="A364" s="108">
        <v>363</v>
      </c>
      <c r="B364" s="356" t="s">
        <v>243</v>
      </c>
      <c r="C364" s="659" t="s">
        <v>243</v>
      </c>
    </row>
    <row r="365" spans="1:3" ht="13.5" thickBot="1" x14ac:dyDescent="0.25">
      <c r="A365" s="108">
        <v>364</v>
      </c>
      <c r="B365" s="357" t="s">
        <v>241</v>
      </c>
      <c r="C365" s="659" t="s">
        <v>241</v>
      </c>
    </row>
    <row r="366" spans="1:3" ht="15.75" x14ac:dyDescent="0.2">
      <c r="A366" s="108">
        <v>365</v>
      </c>
      <c r="B366" s="343" t="s">
        <v>176</v>
      </c>
      <c r="C366" s="655" t="s">
        <v>176</v>
      </c>
    </row>
    <row r="367" spans="1:3" x14ac:dyDescent="0.2">
      <c r="A367" s="108">
        <v>366</v>
      </c>
      <c r="B367" s="328" t="s">
        <v>177</v>
      </c>
      <c r="C367" s="652" t="s">
        <v>177</v>
      </c>
    </row>
    <row r="368" spans="1:3" x14ac:dyDescent="0.2">
      <c r="A368" s="108">
        <v>367</v>
      </c>
      <c r="B368" s="376" t="s">
        <v>287</v>
      </c>
      <c r="C368" s="651" t="s">
        <v>287</v>
      </c>
    </row>
    <row r="369" spans="1:3" x14ac:dyDescent="0.2">
      <c r="A369" s="108">
        <v>368</v>
      </c>
      <c r="B369" s="376" t="s">
        <v>292</v>
      </c>
      <c r="C369" s="651" t="s">
        <v>292</v>
      </c>
    </row>
    <row r="370" spans="1:3" x14ac:dyDescent="0.2">
      <c r="A370" s="108">
        <v>369</v>
      </c>
      <c r="B370" s="376" t="s">
        <v>294</v>
      </c>
      <c r="C370" s="651" t="s">
        <v>294</v>
      </c>
    </row>
    <row r="371" spans="1:3" x14ac:dyDescent="0.2">
      <c r="A371" s="108">
        <v>370</v>
      </c>
      <c r="B371" s="376" t="s">
        <v>297</v>
      </c>
      <c r="C371" s="651" t="s">
        <v>297</v>
      </c>
    </row>
    <row r="372" spans="1:3" x14ac:dyDescent="0.2">
      <c r="A372" s="108">
        <v>371</v>
      </c>
      <c r="B372" s="376" t="s">
        <v>463</v>
      </c>
      <c r="C372" s="651" t="s">
        <v>463</v>
      </c>
    </row>
    <row r="373" spans="1:3" x14ac:dyDescent="0.2">
      <c r="A373" s="108">
        <v>372</v>
      </c>
      <c r="B373" s="376" t="s">
        <v>299</v>
      </c>
      <c r="C373" s="651" t="s">
        <v>299</v>
      </c>
    </row>
    <row r="374" spans="1:3" x14ac:dyDescent="0.2">
      <c r="A374" s="108">
        <v>373</v>
      </c>
      <c r="B374" s="376" t="s">
        <v>1466</v>
      </c>
      <c r="C374" s="651" t="s">
        <v>1466</v>
      </c>
    </row>
    <row r="375" spans="1:3" x14ac:dyDescent="0.2">
      <c r="A375" s="108">
        <v>374</v>
      </c>
      <c r="B375" s="376" t="s">
        <v>304</v>
      </c>
      <c r="C375" s="651" t="s">
        <v>304</v>
      </c>
    </row>
    <row r="376" spans="1:3" x14ac:dyDescent="0.2">
      <c r="A376" s="108">
        <v>375</v>
      </c>
      <c r="B376" s="376" t="s">
        <v>307</v>
      </c>
      <c r="C376" s="651" t="s">
        <v>307</v>
      </c>
    </row>
    <row r="377" spans="1:3" x14ac:dyDescent="0.2">
      <c r="A377" s="108">
        <v>376</v>
      </c>
      <c r="B377" s="376" t="s">
        <v>309</v>
      </c>
      <c r="C377" s="651" t="s">
        <v>309</v>
      </c>
    </row>
    <row r="378" spans="1:3" x14ac:dyDescent="0.2">
      <c r="A378" s="108">
        <v>377</v>
      </c>
      <c r="B378" s="376" t="s">
        <v>311</v>
      </c>
      <c r="C378" s="651" t="s">
        <v>311</v>
      </c>
    </row>
    <row r="379" spans="1:3" x14ac:dyDescent="0.2">
      <c r="A379" s="108">
        <v>378</v>
      </c>
      <c r="B379" s="376" t="s">
        <v>314</v>
      </c>
      <c r="C379" s="651" t="s">
        <v>314</v>
      </c>
    </row>
    <row r="380" spans="1:3" x14ac:dyDescent="0.2">
      <c r="A380" s="108">
        <v>379</v>
      </c>
      <c r="B380" s="376" t="s">
        <v>316</v>
      </c>
      <c r="C380" s="651" t="s">
        <v>316</v>
      </c>
    </row>
    <row r="381" spans="1:3" x14ac:dyDescent="0.2">
      <c r="A381" s="108">
        <v>380</v>
      </c>
      <c r="B381" s="376" t="s">
        <v>318</v>
      </c>
      <c r="C381" s="651" t="s">
        <v>318</v>
      </c>
    </row>
    <row r="382" spans="1:3" x14ac:dyDescent="0.2">
      <c r="A382" s="108">
        <v>381</v>
      </c>
      <c r="B382" s="376" t="s">
        <v>521</v>
      </c>
      <c r="C382" s="651" t="s">
        <v>521</v>
      </c>
    </row>
    <row r="383" spans="1:3" x14ac:dyDescent="0.2">
      <c r="A383" s="108">
        <v>382</v>
      </c>
      <c r="B383" s="376" t="s">
        <v>320</v>
      </c>
      <c r="C383" s="651" t="s">
        <v>320</v>
      </c>
    </row>
    <row r="384" spans="1:3" x14ac:dyDescent="0.2">
      <c r="A384" s="108">
        <v>383</v>
      </c>
      <c r="B384" s="376" t="s">
        <v>322</v>
      </c>
      <c r="C384" s="651" t="s">
        <v>322</v>
      </c>
    </row>
    <row r="385" spans="1:3" x14ac:dyDescent="0.2">
      <c r="A385" s="108">
        <v>384</v>
      </c>
      <c r="B385" s="376" t="s">
        <v>324</v>
      </c>
      <c r="C385" s="651" t="s">
        <v>324</v>
      </c>
    </row>
    <row r="386" spans="1:3" x14ac:dyDescent="0.2">
      <c r="A386" s="108">
        <v>385</v>
      </c>
      <c r="B386" s="376" t="s">
        <v>541</v>
      </c>
      <c r="C386" s="651" t="s">
        <v>541</v>
      </c>
    </row>
    <row r="387" spans="1:3" x14ac:dyDescent="0.2">
      <c r="A387" s="108">
        <v>386</v>
      </c>
      <c r="B387" s="376" t="s">
        <v>326</v>
      </c>
      <c r="C387" s="651" t="s">
        <v>326</v>
      </c>
    </row>
    <row r="388" spans="1:3" x14ac:dyDescent="0.2">
      <c r="A388" s="108">
        <v>387</v>
      </c>
      <c r="B388" s="376" t="s">
        <v>328</v>
      </c>
      <c r="C388" s="651" t="s">
        <v>328</v>
      </c>
    </row>
    <row r="389" spans="1:3" x14ac:dyDescent="0.2">
      <c r="A389" s="108">
        <v>388</v>
      </c>
      <c r="B389" s="376" t="s">
        <v>330</v>
      </c>
      <c r="C389" s="651" t="s">
        <v>330</v>
      </c>
    </row>
    <row r="390" spans="1:3" x14ac:dyDescent="0.2">
      <c r="A390" s="108">
        <v>389</v>
      </c>
      <c r="B390" s="376" t="s">
        <v>333</v>
      </c>
      <c r="C390" s="651" t="s">
        <v>333</v>
      </c>
    </row>
    <row r="391" spans="1:3" x14ac:dyDescent="0.2">
      <c r="A391" s="108">
        <v>390</v>
      </c>
      <c r="B391" s="376" t="s">
        <v>577</v>
      </c>
      <c r="C391" s="651" t="s">
        <v>577</v>
      </c>
    </row>
    <row r="392" spans="1:3" x14ac:dyDescent="0.2">
      <c r="A392" s="108">
        <v>391</v>
      </c>
      <c r="B392" s="376" t="s">
        <v>336</v>
      </c>
      <c r="C392" s="651" t="s">
        <v>336</v>
      </c>
    </row>
    <row r="393" spans="1:3" x14ac:dyDescent="0.2">
      <c r="A393" s="108">
        <v>392</v>
      </c>
      <c r="B393" s="376" t="s">
        <v>340</v>
      </c>
      <c r="C393" s="651" t="s">
        <v>340</v>
      </c>
    </row>
    <row r="394" spans="1:3" x14ac:dyDescent="0.2">
      <c r="A394" s="108">
        <v>393</v>
      </c>
      <c r="B394" s="376" t="s">
        <v>343</v>
      </c>
      <c r="C394" s="651" t="s">
        <v>343</v>
      </c>
    </row>
    <row r="395" spans="1:3" x14ac:dyDescent="0.2">
      <c r="A395" s="108">
        <v>394</v>
      </c>
      <c r="B395" s="376" t="s">
        <v>346</v>
      </c>
      <c r="C395" s="651" t="s">
        <v>346</v>
      </c>
    </row>
    <row r="396" spans="1:3" x14ac:dyDescent="0.2">
      <c r="A396" s="108">
        <v>395</v>
      </c>
      <c r="B396" s="376" t="s">
        <v>348</v>
      </c>
      <c r="C396" s="651" t="s">
        <v>348</v>
      </c>
    </row>
    <row r="397" spans="1:3" x14ac:dyDescent="0.2">
      <c r="A397" s="108">
        <v>396</v>
      </c>
      <c r="B397" s="376" t="s">
        <v>351</v>
      </c>
      <c r="C397" s="651" t="s">
        <v>351</v>
      </c>
    </row>
    <row r="398" spans="1:3" x14ac:dyDescent="0.2">
      <c r="A398" s="108">
        <v>397</v>
      </c>
      <c r="B398" s="376" t="s">
        <v>353</v>
      </c>
      <c r="C398" s="651" t="s">
        <v>353</v>
      </c>
    </row>
    <row r="399" spans="1:3" s="112" customFormat="1" ht="13.5" thickBot="1" x14ac:dyDescent="0.25">
      <c r="A399" s="108">
        <v>398</v>
      </c>
      <c r="B399" s="377" t="s">
        <v>360</v>
      </c>
      <c r="C399" s="651" t="s">
        <v>360</v>
      </c>
    </row>
    <row r="400" spans="1:3" x14ac:dyDescent="0.2">
      <c r="A400" s="111">
        <v>399</v>
      </c>
      <c r="B400" s="376" t="s">
        <v>363</v>
      </c>
      <c r="C400" s="651" t="s">
        <v>363</v>
      </c>
    </row>
    <row r="401" spans="1:3" x14ac:dyDescent="0.2">
      <c r="A401" s="108">
        <v>400</v>
      </c>
      <c r="B401" s="376" t="s">
        <v>366</v>
      </c>
      <c r="C401" s="651" t="s">
        <v>366</v>
      </c>
    </row>
    <row r="402" spans="1:3" x14ac:dyDescent="0.2">
      <c r="A402" s="108">
        <v>401</v>
      </c>
      <c r="B402" s="376" t="s">
        <v>367</v>
      </c>
      <c r="C402" s="651" t="s">
        <v>367</v>
      </c>
    </row>
    <row r="403" spans="1:3" x14ac:dyDescent="0.2">
      <c r="A403" s="108">
        <v>402</v>
      </c>
      <c r="B403" s="376" t="s">
        <v>369</v>
      </c>
      <c r="C403" s="651" t="s">
        <v>369</v>
      </c>
    </row>
    <row r="404" spans="1:3" x14ac:dyDescent="0.2">
      <c r="A404" s="108">
        <v>403</v>
      </c>
      <c r="B404" s="376" t="s">
        <v>371</v>
      </c>
      <c r="C404" s="651" t="s">
        <v>371</v>
      </c>
    </row>
    <row r="405" spans="1:3" x14ac:dyDescent="0.2">
      <c r="A405" s="108">
        <v>404</v>
      </c>
      <c r="B405" s="376" t="s">
        <v>373</v>
      </c>
      <c r="C405" s="651" t="s">
        <v>373</v>
      </c>
    </row>
    <row r="406" spans="1:3" x14ac:dyDescent="0.2">
      <c r="A406" s="108">
        <v>405</v>
      </c>
      <c r="B406" s="376" t="s">
        <v>375</v>
      </c>
      <c r="C406" s="651" t="s">
        <v>375</v>
      </c>
    </row>
    <row r="407" spans="1:3" x14ac:dyDescent="0.2">
      <c r="A407" s="108">
        <v>406</v>
      </c>
      <c r="B407" s="376" t="s">
        <v>378</v>
      </c>
      <c r="C407" s="651" t="s">
        <v>378</v>
      </c>
    </row>
    <row r="408" spans="1:3" x14ac:dyDescent="0.2">
      <c r="A408" s="108">
        <v>407</v>
      </c>
      <c r="B408" s="376" t="s">
        <v>380</v>
      </c>
      <c r="C408" s="651" t="s">
        <v>380</v>
      </c>
    </row>
    <row r="409" spans="1:3" x14ac:dyDescent="0.2">
      <c r="A409" s="108">
        <v>408</v>
      </c>
      <c r="B409" s="376" t="s">
        <v>382</v>
      </c>
      <c r="C409" s="651" t="s">
        <v>382</v>
      </c>
    </row>
    <row r="410" spans="1:3" x14ac:dyDescent="0.2">
      <c r="A410" s="108">
        <v>409</v>
      </c>
      <c r="B410" s="376" t="s">
        <v>384</v>
      </c>
      <c r="C410" s="651" t="s">
        <v>384</v>
      </c>
    </row>
    <row r="411" spans="1:3" x14ac:dyDescent="0.2">
      <c r="A411" s="108">
        <v>410</v>
      </c>
      <c r="B411" s="376" t="s">
        <v>386</v>
      </c>
      <c r="C411" s="651" t="s">
        <v>386</v>
      </c>
    </row>
    <row r="412" spans="1:3" x14ac:dyDescent="0.2">
      <c r="A412" s="108">
        <v>411</v>
      </c>
      <c r="B412" s="376" t="s">
        <v>391</v>
      </c>
      <c r="C412" s="651" t="s">
        <v>391</v>
      </c>
    </row>
    <row r="413" spans="1:3" x14ac:dyDescent="0.2">
      <c r="A413" s="108">
        <v>412</v>
      </c>
      <c r="B413" s="376" t="s">
        <v>394</v>
      </c>
      <c r="C413" s="651" t="s">
        <v>394</v>
      </c>
    </row>
    <row r="414" spans="1:3" x14ac:dyDescent="0.2">
      <c r="A414" s="108">
        <v>413</v>
      </c>
      <c r="B414" s="376" t="s">
        <v>396</v>
      </c>
      <c r="C414" s="651" t="s">
        <v>396</v>
      </c>
    </row>
    <row r="415" spans="1:3" x14ac:dyDescent="0.2">
      <c r="A415" s="108">
        <v>414</v>
      </c>
      <c r="B415" s="376" t="s">
        <v>398</v>
      </c>
      <c r="C415" s="651" t="s">
        <v>398</v>
      </c>
    </row>
    <row r="416" spans="1:3" x14ac:dyDescent="0.2">
      <c r="A416" s="108">
        <v>415</v>
      </c>
      <c r="B416" s="376" t="s">
        <v>400</v>
      </c>
      <c r="C416" s="651" t="s">
        <v>400</v>
      </c>
    </row>
    <row r="417" spans="1:3" x14ac:dyDescent="0.2">
      <c r="A417" s="108">
        <v>416</v>
      </c>
      <c r="B417" s="376" t="s">
        <v>402</v>
      </c>
      <c r="C417" s="651" t="s">
        <v>402</v>
      </c>
    </row>
    <row r="418" spans="1:3" x14ac:dyDescent="0.2">
      <c r="A418" s="108">
        <v>417</v>
      </c>
      <c r="B418" s="376" t="s">
        <v>405</v>
      </c>
      <c r="C418" s="651" t="s">
        <v>405</v>
      </c>
    </row>
    <row r="419" spans="1:3" x14ac:dyDescent="0.2">
      <c r="A419" s="108">
        <v>418</v>
      </c>
      <c r="B419" s="376" t="s">
        <v>407</v>
      </c>
      <c r="C419" s="651" t="s">
        <v>407</v>
      </c>
    </row>
    <row r="420" spans="1:3" x14ac:dyDescent="0.2">
      <c r="A420" s="108">
        <v>419</v>
      </c>
      <c r="B420" s="376" t="s">
        <v>409</v>
      </c>
      <c r="C420" s="651" t="s">
        <v>409</v>
      </c>
    </row>
    <row r="421" spans="1:3" x14ac:dyDescent="0.2">
      <c r="A421" s="108">
        <v>420</v>
      </c>
      <c r="B421" s="376" t="s">
        <v>411</v>
      </c>
      <c r="C421" s="651" t="s">
        <v>411</v>
      </c>
    </row>
    <row r="422" spans="1:3" ht="15" x14ac:dyDescent="0.2">
      <c r="A422" s="108">
        <v>421</v>
      </c>
      <c r="B422" s="378" t="s">
        <v>905</v>
      </c>
      <c r="C422" s="611" t="s">
        <v>905</v>
      </c>
    </row>
    <row r="423" spans="1:3" x14ac:dyDescent="0.2">
      <c r="A423" s="108">
        <v>422</v>
      </c>
      <c r="B423" s="376" t="s">
        <v>414</v>
      </c>
      <c r="C423" s="651" t="s">
        <v>414</v>
      </c>
    </row>
    <row r="424" spans="1:3" x14ac:dyDescent="0.2">
      <c r="A424" s="108">
        <v>423</v>
      </c>
      <c r="B424" s="376" t="s">
        <v>416</v>
      </c>
      <c r="C424" s="651" t="s">
        <v>416</v>
      </c>
    </row>
    <row r="425" spans="1:3" x14ac:dyDescent="0.2">
      <c r="A425" s="108">
        <v>424</v>
      </c>
      <c r="B425" s="376" t="s">
        <v>418</v>
      </c>
      <c r="C425" s="651" t="s">
        <v>418</v>
      </c>
    </row>
    <row r="426" spans="1:3" ht="15" x14ac:dyDescent="0.2">
      <c r="A426" s="108">
        <v>425</v>
      </c>
      <c r="B426" s="378" t="s">
        <v>906</v>
      </c>
      <c r="C426" s="611" t="s">
        <v>906</v>
      </c>
    </row>
    <row r="427" spans="1:3" x14ac:dyDescent="0.2">
      <c r="A427" s="108">
        <v>426</v>
      </c>
      <c r="B427" s="376" t="s">
        <v>421</v>
      </c>
      <c r="C427" s="651" t="s">
        <v>421</v>
      </c>
    </row>
    <row r="428" spans="1:3" x14ac:dyDescent="0.2">
      <c r="A428" s="108">
        <v>427</v>
      </c>
      <c r="B428" s="376" t="s">
        <v>424</v>
      </c>
      <c r="C428" s="651" t="s">
        <v>424</v>
      </c>
    </row>
    <row r="429" spans="1:3" x14ac:dyDescent="0.2">
      <c r="A429" s="108">
        <v>428</v>
      </c>
      <c r="B429" s="376" t="s">
        <v>426</v>
      </c>
      <c r="C429" s="651" t="s">
        <v>426</v>
      </c>
    </row>
    <row r="430" spans="1:3" x14ac:dyDescent="0.2">
      <c r="A430" s="108">
        <v>429</v>
      </c>
      <c r="B430" s="376" t="s">
        <v>428</v>
      </c>
      <c r="C430" s="651" t="s">
        <v>428</v>
      </c>
    </row>
    <row r="431" spans="1:3" x14ac:dyDescent="0.2">
      <c r="A431" s="108">
        <v>430</v>
      </c>
      <c r="B431" s="376" t="s">
        <v>430</v>
      </c>
      <c r="C431" s="651" t="s">
        <v>430</v>
      </c>
    </row>
    <row r="432" spans="1:3" x14ac:dyDescent="0.2">
      <c r="A432" s="108">
        <v>431</v>
      </c>
      <c r="B432" s="376" t="s">
        <v>432</v>
      </c>
      <c r="C432" s="651" t="s">
        <v>432</v>
      </c>
    </row>
    <row r="433" spans="1:3" x14ac:dyDescent="0.2">
      <c r="A433" s="108">
        <v>432</v>
      </c>
      <c r="B433" s="376" t="s">
        <v>434</v>
      </c>
      <c r="C433" s="651" t="s">
        <v>434</v>
      </c>
    </row>
    <row r="434" spans="1:3" x14ac:dyDescent="0.2">
      <c r="A434" s="108">
        <v>433</v>
      </c>
      <c r="B434" s="376" t="s">
        <v>436</v>
      </c>
      <c r="C434" s="651" t="s">
        <v>436</v>
      </c>
    </row>
    <row r="435" spans="1:3" x14ac:dyDescent="0.2">
      <c r="A435" s="108">
        <v>434</v>
      </c>
      <c r="B435" s="376" t="s">
        <v>438</v>
      </c>
      <c r="C435" s="651" t="s">
        <v>438</v>
      </c>
    </row>
    <row r="436" spans="1:3" x14ac:dyDescent="0.2">
      <c r="A436" s="108">
        <v>435</v>
      </c>
      <c r="B436" s="376" t="s">
        <v>440</v>
      </c>
      <c r="C436" s="651" t="s">
        <v>440</v>
      </c>
    </row>
    <row r="437" spans="1:3" x14ac:dyDescent="0.2">
      <c r="A437" s="108">
        <v>436</v>
      </c>
      <c r="B437" s="376" t="s">
        <v>442</v>
      </c>
      <c r="C437" s="651" t="s">
        <v>442</v>
      </c>
    </row>
    <row r="438" spans="1:3" x14ac:dyDescent="0.2">
      <c r="A438" s="108">
        <v>437</v>
      </c>
      <c r="B438" s="376" t="s">
        <v>444</v>
      </c>
      <c r="C438" s="651" t="s">
        <v>444</v>
      </c>
    </row>
    <row r="439" spans="1:3" x14ac:dyDescent="0.2">
      <c r="A439" s="108">
        <v>438</v>
      </c>
      <c r="B439" s="376" t="s">
        <v>446</v>
      </c>
      <c r="C439" s="651" t="s">
        <v>446</v>
      </c>
    </row>
    <row r="440" spans="1:3" ht="15" x14ac:dyDescent="0.2">
      <c r="A440" s="108">
        <v>439</v>
      </c>
      <c r="B440" s="378" t="s">
        <v>971</v>
      </c>
      <c r="C440" s="611" t="s">
        <v>971</v>
      </c>
    </row>
    <row r="441" spans="1:3" ht="15" x14ac:dyDescent="0.2">
      <c r="A441" s="108">
        <v>440</v>
      </c>
      <c r="B441" s="378" t="s">
        <v>907</v>
      </c>
      <c r="C441" s="611" t="s">
        <v>907</v>
      </c>
    </row>
    <row r="442" spans="1:3" x14ac:dyDescent="0.2">
      <c r="A442" s="108">
        <v>441</v>
      </c>
      <c r="B442" s="376" t="s">
        <v>451</v>
      </c>
      <c r="C442" s="651" t="s">
        <v>451</v>
      </c>
    </row>
    <row r="443" spans="1:3" x14ac:dyDescent="0.2">
      <c r="A443" s="108">
        <v>442</v>
      </c>
      <c r="B443" s="376" t="s">
        <v>453</v>
      </c>
      <c r="C443" s="651" t="s">
        <v>453</v>
      </c>
    </row>
    <row r="444" spans="1:3" x14ac:dyDescent="0.2">
      <c r="A444" s="108">
        <v>443</v>
      </c>
      <c r="B444" s="376" t="s">
        <v>455</v>
      </c>
      <c r="C444" s="651" t="s">
        <v>455</v>
      </c>
    </row>
    <row r="445" spans="1:3" x14ac:dyDescent="0.2">
      <c r="A445" s="108">
        <v>444</v>
      </c>
      <c r="B445" s="376" t="s">
        <v>457</v>
      </c>
      <c r="C445" s="651" t="s">
        <v>457</v>
      </c>
    </row>
    <row r="446" spans="1:3" x14ac:dyDescent="0.2">
      <c r="A446" s="108">
        <v>445</v>
      </c>
      <c r="B446" s="376" t="s">
        <v>459</v>
      </c>
      <c r="C446" s="651" t="s">
        <v>459</v>
      </c>
    </row>
    <row r="447" spans="1:3" x14ac:dyDescent="0.2">
      <c r="A447" s="108">
        <v>446</v>
      </c>
      <c r="B447" s="376" t="s">
        <v>461</v>
      </c>
      <c r="C447" s="651" t="s">
        <v>461</v>
      </c>
    </row>
    <row r="448" spans="1:3" x14ac:dyDescent="0.2">
      <c r="A448" s="108">
        <v>447</v>
      </c>
      <c r="B448" s="376" t="s">
        <v>465</v>
      </c>
      <c r="C448" s="651" t="s">
        <v>465</v>
      </c>
    </row>
    <row r="449" spans="1:3" ht="15" x14ac:dyDescent="0.2">
      <c r="A449" s="108">
        <v>448</v>
      </c>
      <c r="B449" s="378" t="s">
        <v>908</v>
      </c>
      <c r="C449" s="611" t="s">
        <v>908</v>
      </c>
    </row>
    <row r="450" spans="1:3" ht="15" x14ac:dyDescent="0.2">
      <c r="A450" s="108">
        <v>449</v>
      </c>
      <c r="B450" s="378" t="s">
        <v>909</v>
      </c>
      <c r="C450" s="611" t="s">
        <v>909</v>
      </c>
    </row>
    <row r="451" spans="1:3" x14ac:dyDescent="0.2">
      <c r="A451" s="108">
        <v>450</v>
      </c>
      <c r="B451" s="376" t="s">
        <v>472</v>
      </c>
      <c r="C451" s="651" t="s">
        <v>472</v>
      </c>
    </row>
    <row r="452" spans="1:3" x14ac:dyDescent="0.2">
      <c r="A452" s="108">
        <v>451</v>
      </c>
      <c r="B452" s="376" t="s">
        <v>474</v>
      </c>
      <c r="C452" s="651" t="s">
        <v>474</v>
      </c>
    </row>
    <row r="453" spans="1:3" x14ac:dyDescent="0.2">
      <c r="A453" s="108">
        <v>452</v>
      </c>
      <c r="B453" s="376" t="s">
        <v>476</v>
      </c>
      <c r="C453" s="651" t="s">
        <v>476</v>
      </c>
    </row>
    <row r="454" spans="1:3" x14ac:dyDescent="0.2">
      <c r="A454" s="108">
        <v>453</v>
      </c>
      <c r="B454" s="376" t="s">
        <v>478</v>
      </c>
      <c r="C454" s="651" t="s">
        <v>478</v>
      </c>
    </row>
    <row r="455" spans="1:3" x14ac:dyDescent="0.2">
      <c r="A455" s="108">
        <v>454</v>
      </c>
      <c r="B455" s="376" t="s">
        <v>480</v>
      </c>
      <c r="C455" s="651" t="s">
        <v>480</v>
      </c>
    </row>
    <row r="456" spans="1:3" x14ac:dyDescent="0.2">
      <c r="A456" s="108">
        <v>455</v>
      </c>
      <c r="B456" s="376" t="s">
        <v>482</v>
      </c>
      <c r="C456" s="651" t="s">
        <v>482</v>
      </c>
    </row>
    <row r="457" spans="1:3" x14ac:dyDescent="0.2">
      <c r="A457" s="108">
        <v>456</v>
      </c>
      <c r="B457" s="376" t="s">
        <v>484</v>
      </c>
      <c r="C457" s="651" t="s">
        <v>484</v>
      </c>
    </row>
    <row r="458" spans="1:3" x14ac:dyDescent="0.2">
      <c r="A458" s="108">
        <v>457</v>
      </c>
      <c r="B458" s="376" t="s">
        <v>486</v>
      </c>
      <c r="C458" s="651" t="s">
        <v>486</v>
      </c>
    </row>
    <row r="459" spans="1:3" x14ac:dyDescent="0.2">
      <c r="A459" s="108">
        <v>458</v>
      </c>
      <c r="B459" s="376" t="s">
        <v>489</v>
      </c>
      <c r="C459" s="651" t="s">
        <v>489</v>
      </c>
    </row>
    <row r="460" spans="1:3" ht="15" x14ac:dyDescent="0.2">
      <c r="A460" s="108">
        <v>459</v>
      </c>
      <c r="B460" s="378" t="s">
        <v>910</v>
      </c>
      <c r="C460" s="611" t="s">
        <v>910</v>
      </c>
    </row>
    <row r="461" spans="1:3" x14ac:dyDescent="0.2">
      <c r="A461" s="108">
        <v>460</v>
      </c>
      <c r="B461" s="376" t="s">
        <v>492</v>
      </c>
      <c r="C461" s="651" t="s">
        <v>492</v>
      </c>
    </row>
    <row r="462" spans="1:3" x14ac:dyDescent="0.2">
      <c r="A462" s="108">
        <v>461</v>
      </c>
      <c r="B462" s="376" t="s">
        <v>494</v>
      </c>
      <c r="C462" s="651" t="s">
        <v>494</v>
      </c>
    </row>
    <row r="463" spans="1:3" x14ac:dyDescent="0.2">
      <c r="A463" s="108">
        <v>462</v>
      </c>
      <c r="B463" s="376" t="s">
        <v>499</v>
      </c>
      <c r="C463" s="651" t="s">
        <v>499</v>
      </c>
    </row>
    <row r="464" spans="1:3" x14ac:dyDescent="0.2">
      <c r="A464" s="108">
        <v>463</v>
      </c>
      <c r="B464" s="376" t="s">
        <v>501</v>
      </c>
      <c r="C464" s="651" t="s">
        <v>501</v>
      </c>
    </row>
    <row r="465" spans="1:3" x14ac:dyDescent="0.2">
      <c r="A465" s="108">
        <v>464</v>
      </c>
      <c r="B465" s="376" t="s">
        <v>503</v>
      </c>
      <c r="C465" s="651" t="s">
        <v>503</v>
      </c>
    </row>
    <row r="466" spans="1:3" x14ac:dyDescent="0.2">
      <c r="A466" s="108">
        <v>465</v>
      </c>
      <c r="B466" s="376" t="s">
        <v>505</v>
      </c>
      <c r="C466" s="651" t="s">
        <v>505</v>
      </c>
    </row>
    <row r="467" spans="1:3" x14ac:dyDescent="0.2">
      <c r="A467" s="108">
        <v>466</v>
      </c>
      <c r="B467" s="376" t="s">
        <v>507</v>
      </c>
      <c r="C467" s="651" t="s">
        <v>507</v>
      </c>
    </row>
    <row r="468" spans="1:3" x14ac:dyDescent="0.2">
      <c r="A468" s="108">
        <v>467</v>
      </c>
      <c r="B468" s="376" t="s">
        <v>508</v>
      </c>
      <c r="C468" s="651" t="s">
        <v>508</v>
      </c>
    </row>
    <row r="469" spans="1:3" x14ac:dyDescent="0.2">
      <c r="A469" s="108">
        <v>468</v>
      </c>
      <c r="B469" s="376" t="s">
        <v>509</v>
      </c>
      <c r="C469" s="651" t="s">
        <v>509</v>
      </c>
    </row>
    <row r="470" spans="1:3" x14ac:dyDescent="0.2">
      <c r="A470" s="108">
        <v>469</v>
      </c>
      <c r="B470" s="376" t="s">
        <v>510</v>
      </c>
      <c r="C470" s="651" t="s">
        <v>510</v>
      </c>
    </row>
    <row r="471" spans="1:3" x14ac:dyDescent="0.2">
      <c r="A471" s="108">
        <v>470</v>
      </c>
      <c r="B471" s="376" t="s">
        <v>511</v>
      </c>
      <c r="C471" s="651" t="s">
        <v>511</v>
      </c>
    </row>
    <row r="472" spans="1:3" x14ac:dyDescent="0.2">
      <c r="A472" s="108">
        <v>471</v>
      </c>
      <c r="B472" s="376" t="s">
        <v>512</v>
      </c>
      <c r="C472" s="651" t="s">
        <v>512</v>
      </c>
    </row>
    <row r="473" spans="1:3" x14ac:dyDescent="0.2">
      <c r="A473" s="108">
        <v>472</v>
      </c>
      <c r="B473" s="376" t="s">
        <v>513</v>
      </c>
      <c r="C473" s="651" t="s">
        <v>513</v>
      </c>
    </row>
    <row r="474" spans="1:3" x14ac:dyDescent="0.2">
      <c r="A474" s="108">
        <v>473</v>
      </c>
      <c r="B474" s="376" t="s">
        <v>514</v>
      </c>
      <c r="C474" s="651" t="s">
        <v>514</v>
      </c>
    </row>
    <row r="475" spans="1:3" x14ac:dyDescent="0.2">
      <c r="A475" s="108">
        <v>474</v>
      </c>
      <c r="B475" s="376" t="s">
        <v>515</v>
      </c>
      <c r="C475" s="651" t="s">
        <v>515</v>
      </c>
    </row>
    <row r="476" spans="1:3" x14ac:dyDescent="0.2">
      <c r="A476" s="108">
        <v>475</v>
      </c>
      <c r="B476" s="376" t="s">
        <v>516</v>
      </c>
      <c r="C476" s="651" t="s">
        <v>516</v>
      </c>
    </row>
    <row r="477" spans="1:3" x14ac:dyDescent="0.2">
      <c r="A477" s="108">
        <v>476</v>
      </c>
      <c r="B477" s="376" t="s">
        <v>517</v>
      </c>
      <c r="C477" s="651" t="s">
        <v>517</v>
      </c>
    </row>
    <row r="478" spans="1:3" x14ac:dyDescent="0.2">
      <c r="A478" s="108">
        <v>477</v>
      </c>
      <c r="B478" s="376" t="s">
        <v>518</v>
      </c>
      <c r="C478" s="651" t="s">
        <v>518</v>
      </c>
    </row>
    <row r="479" spans="1:3" x14ac:dyDescent="0.2">
      <c r="A479" s="108">
        <v>478</v>
      </c>
      <c r="B479" s="376" t="s">
        <v>519</v>
      </c>
      <c r="C479" s="651" t="s">
        <v>519</v>
      </c>
    </row>
    <row r="480" spans="1:3" ht="15" x14ac:dyDescent="0.2">
      <c r="A480" s="108">
        <v>479</v>
      </c>
      <c r="B480" s="378" t="s">
        <v>911</v>
      </c>
      <c r="C480" s="611" t="s">
        <v>911</v>
      </c>
    </row>
    <row r="481" spans="1:3" x14ac:dyDescent="0.2">
      <c r="A481" s="108">
        <v>480</v>
      </c>
      <c r="B481" s="376" t="s">
        <v>520</v>
      </c>
      <c r="C481" s="651" t="s">
        <v>520</v>
      </c>
    </row>
    <row r="482" spans="1:3" x14ac:dyDescent="0.2">
      <c r="A482" s="108">
        <v>481</v>
      </c>
      <c r="B482" s="376" t="s">
        <v>522</v>
      </c>
      <c r="C482" s="651" t="s">
        <v>522</v>
      </c>
    </row>
    <row r="483" spans="1:3" x14ac:dyDescent="0.2">
      <c r="A483" s="108">
        <v>482</v>
      </c>
      <c r="B483" s="376" t="s">
        <v>523</v>
      </c>
      <c r="C483" s="651" t="s">
        <v>523</v>
      </c>
    </row>
    <row r="484" spans="1:3" x14ac:dyDescent="0.2">
      <c r="A484" s="108">
        <v>483</v>
      </c>
      <c r="B484" s="376" t="s">
        <v>524</v>
      </c>
      <c r="C484" s="651" t="s">
        <v>524</v>
      </c>
    </row>
    <row r="485" spans="1:3" x14ac:dyDescent="0.2">
      <c r="A485" s="108">
        <v>484</v>
      </c>
      <c r="B485" s="376" t="s">
        <v>525</v>
      </c>
      <c r="C485" s="651" t="s">
        <v>525</v>
      </c>
    </row>
    <row r="486" spans="1:3" x14ac:dyDescent="0.2">
      <c r="A486" s="108">
        <v>485</v>
      </c>
      <c r="B486" s="376" t="s">
        <v>526</v>
      </c>
      <c r="C486" s="651" t="s">
        <v>526</v>
      </c>
    </row>
    <row r="487" spans="1:3" x14ac:dyDescent="0.2">
      <c r="A487" s="108">
        <v>486</v>
      </c>
      <c r="B487" s="376" t="s">
        <v>527</v>
      </c>
      <c r="C487" s="651" t="s">
        <v>527</v>
      </c>
    </row>
    <row r="488" spans="1:3" x14ac:dyDescent="0.2">
      <c r="A488" s="108">
        <v>487</v>
      </c>
      <c r="B488" s="376" t="s">
        <v>528</v>
      </c>
      <c r="C488" s="651" t="s">
        <v>528</v>
      </c>
    </row>
    <row r="489" spans="1:3" x14ac:dyDescent="0.2">
      <c r="A489" s="108">
        <v>488</v>
      </c>
      <c r="B489" s="376" t="s">
        <v>529</v>
      </c>
      <c r="C489" s="651" t="s">
        <v>529</v>
      </c>
    </row>
    <row r="490" spans="1:3" x14ac:dyDescent="0.2">
      <c r="A490" s="108">
        <v>489</v>
      </c>
      <c r="B490" s="376" t="s">
        <v>530</v>
      </c>
      <c r="C490" s="651" t="s">
        <v>530</v>
      </c>
    </row>
    <row r="491" spans="1:3" x14ac:dyDescent="0.2">
      <c r="A491" s="108">
        <v>490</v>
      </c>
      <c r="B491" s="376" t="s">
        <v>531</v>
      </c>
      <c r="C491" s="651" t="s">
        <v>531</v>
      </c>
    </row>
    <row r="492" spans="1:3" x14ac:dyDescent="0.2">
      <c r="A492" s="108">
        <v>491</v>
      </c>
      <c r="B492" s="376" t="s">
        <v>532</v>
      </c>
      <c r="C492" s="651" t="s">
        <v>532</v>
      </c>
    </row>
    <row r="493" spans="1:3" x14ac:dyDescent="0.2">
      <c r="A493" s="108">
        <v>492</v>
      </c>
      <c r="B493" s="376" t="s">
        <v>533</v>
      </c>
      <c r="C493" s="651" t="s">
        <v>533</v>
      </c>
    </row>
    <row r="494" spans="1:3" x14ac:dyDescent="0.2">
      <c r="A494" s="108">
        <v>493</v>
      </c>
      <c r="B494" s="376" t="s">
        <v>534</v>
      </c>
      <c r="C494" s="651" t="s">
        <v>534</v>
      </c>
    </row>
    <row r="495" spans="1:3" x14ac:dyDescent="0.2">
      <c r="A495" s="108">
        <v>494</v>
      </c>
      <c r="B495" s="376" t="s">
        <v>535</v>
      </c>
      <c r="C495" s="651" t="s">
        <v>535</v>
      </c>
    </row>
    <row r="496" spans="1:3" x14ac:dyDescent="0.2">
      <c r="A496" s="108">
        <v>495</v>
      </c>
      <c r="B496" s="376" t="s">
        <v>536</v>
      </c>
      <c r="C496" s="651" t="s">
        <v>536</v>
      </c>
    </row>
    <row r="497" spans="1:3" x14ac:dyDescent="0.2">
      <c r="A497" s="108">
        <v>496</v>
      </c>
      <c r="B497" s="376" t="s">
        <v>537</v>
      </c>
      <c r="C497" s="651" t="s">
        <v>537</v>
      </c>
    </row>
    <row r="498" spans="1:3" x14ac:dyDescent="0.2">
      <c r="A498" s="108">
        <v>497</v>
      </c>
      <c r="B498" s="376" t="s">
        <v>538</v>
      </c>
      <c r="C498" s="651" t="s">
        <v>538</v>
      </c>
    </row>
    <row r="499" spans="1:3" x14ac:dyDescent="0.2">
      <c r="A499" s="108">
        <v>498</v>
      </c>
      <c r="B499" s="376" t="s">
        <v>539</v>
      </c>
      <c r="C499" s="651" t="s">
        <v>539</v>
      </c>
    </row>
    <row r="500" spans="1:3" x14ac:dyDescent="0.2">
      <c r="A500" s="108">
        <v>499</v>
      </c>
      <c r="B500" s="376" t="s">
        <v>540</v>
      </c>
      <c r="C500" s="651" t="s">
        <v>540</v>
      </c>
    </row>
    <row r="501" spans="1:3" ht="15" x14ac:dyDescent="0.2">
      <c r="A501" s="108">
        <v>500</v>
      </c>
      <c r="B501" s="378" t="s">
        <v>912</v>
      </c>
      <c r="C501" s="611" t="s">
        <v>912</v>
      </c>
    </row>
    <row r="502" spans="1:3" x14ac:dyDescent="0.2">
      <c r="A502" s="108">
        <v>501</v>
      </c>
      <c r="B502" s="376" t="s">
        <v>542</v>
      </c>
      <c r="C502" s="651" t="s">
        <v>542</v>
      </c>
    </row>
    <row r="503" spans="1:3" x14ac:dyDescent="0.2">
      <c r="A503" s="108">
        <v>502</v>
      </c>
      <c r="B503" s="376" t="s">
        <v>543</v>
      </c>
      <c r="C503" s="651" t="s">
        <v>543</v>
      </c>
    </row>
    <row r="504" spans="1:3" x14ac:dyDescent="0.2">
      <c r="A504" s="108">
        <v>503</v>
      </c>
      <c r="B504" s="376" t="s">
        <v>544</v>
      </c>
      <c r="C504" s="651" t="s">
        <v>544</v>
      </c>
    </row>
    <row r="505" spans="1:3" x14ac:dyDescent="0.2">
      <c r="A505" s="108">
        <v>504</v>
      </c>
      <c r="B505" s="376" t="s">
        <v>545</v>
      </c>
      <c r="C505" s="651" t="s">
        <v>545</v>
      </c>
    </row>
    <row r="506" spans="1:3" x14ac:dyDescent="0.2">
      <c r="A506" s="108">
        <v>505</v>
      </c>
      <c r="B506" s="376" t="s">
        <v>546</v>
      </c>
      <c r="C506" s="651" t="s">
        <v>546</v>
      </c>
    </row>
    <row r="507" spans="1:3" x14ac:dyDescent="0.2">
      <c r="A507" s="108">
        <v>506</v>
      </c>
      <c r="B507" s="376" t="s">
        <v>547</v>
      </c>
      <c r="C507" s="651" t="s">
        <v>547</v>
      </c>
    </row>
    <row r="508" spans="1:3" x14ac:dyDescent="0.2">
      <c r="A508" s="108">
        <v>507</v>
      </c>
      <c r="B508" s="376" t="s">
        <v>548</v>
      </c>
      <c r="C508" s="651" t="s">
        <v>548</v>
      </c>
    </row>
    <row r="509" spans="1:3" x14ac:dyDescent="0.2">
      <c r="A509" s="108">
        <v>508</v>
      </c>
      <c r="B509" s="376" t="s">
        <v>549</v>
      </c>
      <c r="C509" s="651" t="s">
        <v>549</v>
      </c>
    </row>
    <row r="510" spans="1:3" x14ac:dyDescent="0.2">
      <c r="A510" s="108">
        <v>509</v>
      </c>
      <c r="B510" s="376" t="s">
        <v>550</v>
      </c>
      <c r="C510" s="651" t="s">
        <v>550</v>
      </c>
    </row>
    <row r="511" spans="1:3" x14ac:dyDescent="0.2">
      <c r="A511" s="108">
        <v>510</v>
      </c>
      <c r="B511" s="376" t="s">
        <v>551</v>
      </c>
      <c r="C511" s="651" t="s">
        <v>551</v>
      </c>
    </row>
    <row r="512" spans="1:3" x14ac:dyDescent="0.2">
      <c r="A512" s="108">
        <v>511</v>
      </c>
      <c r="B512" s="376" t="s">
        <v>556</v>
      </c>
      <c r="C512" s="651" t="s">
        <v>556</v>
      </c>
    </row>
    <row r="513" spans="1:3" x14ac:dyDescent="0.2">
      <c r="A513" s="108">
        <v>512</v>
      </c>
      <c r="B513" s="376" t="s">
        <v>557</v>
      </c>
      <c r="C513" s="651" t="s">
        <v>557</v>
      </c>
    </row>
    <row r="514" spans="1:3" x14ac:dyDescent="0.2">
      <c r="A514" s="108">
        <v>513</v>
      </c>
      <c r="B514" s="376" t="s">
        <v>558</v>
      </c>
      <c r="C514" s="651" t="s">
        <v>558</v>
      </c>
    </row>
    <row r="515" spans="1:3" x14ac:dyDescent="0.2">
      <c r="A515" s="108">
        <v>514</v>
      </c>
      <c r="B515" s="376" t="s">
        <v>559</v>
      </c>
      <c r="C515" s="651" t="s">
        <v>559</v>
      </c>
    </row>
    <row r="516" spans="1:3" x14ac:dyDescent="0.2">
      <c r="A516" s="108">
        <v>515</v>
      </c>
      <c r="B516" s="376" t="s">
        <v>560</v>
      </c>
      <c r="C516" s="651" t="s">
        <v>560</v>
      </c>
    </row>
    <row r="517" spans="1:3" x14ac:dyDescent="0.2">
      <c r="A517" s="108">
        <v>516</v>
      </c>
      <c r="B517" s="376" t="s">
        <v>561</v>
      </c>
      <c r="C517" s="651" t="s">
        <v>561</v>
      </c>
    </row>
    <row r="518" spans="1:3" x14ac:dyDescent="0.2">
      <c r="A518" s="108">
        <v>517</v>
      </c>
      <c r="B518" s="376" t="s">
        <v>562</v>
      </c>
      <c r="C518" s="651" t="s">
        <v>562</v>
      </c>
    </row>
    <row r="519" spans="1:3" x14ac:dyDescent="0.2">
      <c r="A519" s="108">
        <v>518</v>
      </c>
      <c r="B519" s="376" t="s">
        <v>563</v>
      </c>
      <c r="C519" s="651" t="s">
        <v>563</v>
      </c>
    </row>
    <row r="520" spans="1:3" x14ac:dyDescent="0.2">
      <c r="A520" s="108">
        <v>519</v>
      </c>
      <c r="B520" s="376" t="s">
        <v>564</v>
      </c>
      <c r="C520" s="651" t="s">
        <v>564</v>
      </c>
    </row>
    <row r="521" spans="1:3" x14ac:dyDescent="0.2">
      <c r="A521" s="108">
        <v>520</v>
      </c>
      <c r="B521" s="376" t="s">
        <v>565</v>
      </c>
      <c r="C521" s="651" t="s">
        <v>565</v>
      </c>
    </row>
    <row r="522" spans="1:3" x14ac:dyDescent="0.2">
      <c r="A522" s="108">
        <v>521</v>
      </c>
      <c r="B522" s="376" t="s">
        <v>566</v>
      </c>
      <c r="C522" s="651" t="s">
        <v>566</v>
      </c>
    </row>
    <row r="523" spans="1:3" x14ac:dyDescent="0.2">
      <c r="A523" s="108">
        <v>522</v>
      </c>
      <c r="B523" s="376" t="s">
        <v>567</v>
      </c>
      <c r="C523" s="651" t="s">
        <v>567</v>
      </c>
    </row>
    <row r="524" spans="1:3" x14ac:dyDescent="0.2">
      <c r="A524" s="108">
        <v>523</v>
      </c>
      <c r="B524" s="376" t="s">
        <v>568</v>
      </c>
      <c r="C524" s="651" t="s">
        <v>568</v>
      </c>
    </row>
    <row r="525" spans="1:3" x14ac:dyDescent="0.2">
      <c r="A525" s="108">
        <v>524</v>
      </c>
      <c r="B525" s="376" t="s">
        <v>569</v>
      </c>
      <c r="C525" s="651" t="s">
        <v>569</v>
      </c>
    </row>
    <row r="526" spans="1:3" x14ac:dyDescent="0.2">
      <c r="A526" s="108">
        <v>525</v>
      </c>
      <c r="B526" s="376" t="s">
        <v>570</v>
      </c>
      <c r="C526" s="651" t="s">
        <v>570</v>
      </c>
    </row>
    <row r="527" spans="1:3" x14ac:dyDescent="0.2">
      <c r="A527" s="108">
        <v>526</v>
      </c>
      <c r="B527" s="376" t="s">
        <v>571</v>
      </c>
      <c r="C527" s="651" t="s">
        <v>571</v>
      </c>
    </row>
    <row r="528" spans="1:3" x14ac:dyDescent="0.2">
      <c r="A528" s="108">
        <v>527</v>
      </c>
      <c r="B528" s="376" t="s">
        <v>572</v>
      </c>
      <c r="C528" s="651" t="s">
        <v>572</v>
      </c>
    </row>
    <row r="529" spans="1:3" x14ac:dyDescent="0.2">
      <c r="A529" s="108">
        <v>528</v>
      </c>
      <c r="B529" s="376" t="s">
        <v>573</v>
      </c>
      <c r="C529" s="651" t="s">
        <v>573</v>
      </c>
    </row>
    <row r="530" spans="1:3" x14ac:dyDescent="0.2">
      <c r="A530" s="108">
        <v>529</v>
      </c>
      <c r="B530" s="376" t="s">
        <v>574</v>
      </c>
      <c r="C530" s="651" t="s">
        <v>574</v>
      </c>
    </row>
    <row r="531" spans="1:3" x14ac:dyDescent="0.2">
      <c r="A531" s="108">
        <v>530</v>
      </c>
      <c r="B531" s="376" t="s">
        <v>575</v>
      </c>
      <c r="C531" s="651" t="s">
        <v>575</v>
      </c>
    </row>
    <row r="532" spans="1:3" x14ac:dyDescent="0.2">
      <c r="A532" s="108">
        <v>531</v>
      </c>
      <c r="B532" s="376" t="s">
        <v>576</v>
      </c>
      <c r="C532" s="651" t="s">
        <v>576</v>
      </c>
    </row>
    <row r="533" spans="1:3" ht="15" x14ac:dyDescent="0.2">
      <c r="A533" s="108">
        <v>532</v>
      </c>
      <c r="B533" s="378" t="s">
        <v>914</v>
      </c>
      <c r="C533" s="611" t="s">
        <v>914</v>
      </c>
    </row>
    <row r="534" spans="1:3" x14ac:dyDescent="0.2">
      <c r="A534" s="108">
        <v>533</v>
      </c>
      <c r="B534" s="376" t="s">
        <v>578</v>
      </c>
      <c r="C534" s="651" t="s">
        <v>578</v>
      </c>
    </row>
    <row r="535" spans="1:3" x14ac:dyDescent="0.2">
      <c r="A535" s="108">
        <v>534</v>
      </c>
      <c r="B535" s="376" t="s">
        <v>579</v>
      </c>
      <c r="C535" s="651" t="s">
        <v>579</v>
      </c>
    </row>
    <row r="536" spans="1:3" x14ac:dyDescent="0.2">
      <c r="A536" s="108">
        <v>535</v>
      </c>
      <c r="B536" s="376" t="s">
        <v>580</v>
      </c>
      <c r="C536" s="651" t="s">
        <v>580</v>
      </c>
    </row>
    <row r="537" spans="1:3" x14ac:dyDescent="0.2">
      <c r="A537" s="108">
        <v>536</v>
      </c>
      <c r="B537" s="376" t="s">
        <v>581</v>
      </c>
      <c r="C537" s="651" t="s">
        <v>581</v>
      </c>
    </row>
    <row r="538" spans="1:3" x14ac:dyDescent="0.2">
      <c r="A538" s="108">
        <v>537</v>
      </c>
      <c r="B538" s="376" t="s">
        <v>582</v>
      </c>
      <c r="C538" s="651" t="s">
        <v>582</v>
      </c>
    </row>
    <row r="539" spans="1:3" x14ac:dyDescent="0.2">
      <c r="A539" s="108">
        <v>538</v>
      </c>
      <c r="B539" s="376" t="s">
        <v>583</v>
      </c>
      <c r="C539" s="651" t="s">
        <v>583</v>
      </c>
    </row>
    <row r="540" spans="1:3" x14ac:dyDescent="0.2">
      <c r="A540" s="108">
        <v>539</v>
      </c>
      <c r="B540" s="376" t="s">
        <v>584</v>
      </c>
      <c r="C540" s="651" t="s">
        <v>584</v>
      </c>
    </row>
    <row r="541" spans="1:3" x14ac:dyDescent="0.2">
      <c r="A541" s="108">
        <v>540</v>
      </c>
      <c r="B541" s="376" t="s">
        <v>585</v>
      </c>
      <c r="C541" s="651" t="s">
        <v>585</v>
      </c>
    </row>
    <row r="542" spans="1:3" x14ac:dyDescent="0.2">
      <c r="A542" s="108">
        <v>541</v>
      </c>
      <c r="B542" s="376" t="s">
        <v>586</v>
      </c>
      <c r="C542" s="651" t="s">
        <v>586</v>
      </c>
    </row>
    <row r="543" spans="1:3" x14ac:dyDescent="0.2">
      <c r="A543" s="108">
        <v>542</v>
      </c>
      <c r="B543" s="376" t="s">
        <v>587</v>
      </c>
      <c r="C543" s="651" t="s">
        <v>587</v>
      </c>
    </row>
    <row r="544" spans="1:3" x14ac:dyDescent="0.2">
      <c r="A544" s="108">
        <v>543</v>
      </c>
      <c r="B544" s="376" t="s">
        <v>588</v>
      </c>
      <c r="C544" s="651" t="s">
        <v>588</v>
      </c>
    </row>
    <row r="545" spans="1:3" ht="15" x14ac:dyDescent="0.2">
      <c r="A545" s="108">
        <v>544</v>
      </c>
      <c r="B545" s="378" t="s">
        <v>913</v>
      </c>
      <c r="C545" s="611" t="s">
        <v>913</v>
      </c>
    </row>
    <row r="546" spans="1:3" ht="15" x14ac:dyDescent="0.2">
      <c r="A546" s="108">
        <v>545</v>
      </c>
      <c r="B546" s="378" t="s">
        <v>915</v>
      </c>
      <c r="C546" s="611" t="s">
        <v>915</v>
      </c>
    </row>
    <row r="547" spans="1:3" x14ac:dyDescent="0.2">
      <c r="A547" s="108">
        <v>546</v>
      </c>
      <c r="B547" s="376" t="s">
        <v>589</v>
      </c>
      <c r="C547" s="651" t="s">
        <v>589</v>
      </c>
    </row>
    <row r="548" spans="1:3" x14ac:dyDescent="0.2">
      <c r="A548" s="108">
        <v>547</v>
      </c>
      <c r="B548" s="376" t="s">
        <v>590</v>
      </c>
      <c r="C548" s="651" t="s">
        <v>590</v>
      </c>
    </row>
    <row r="549" spans="1:3" x14ac:dyDescent="0.2">
      <c r="A549" s="108">
        <v>548</v>
      </c>
      <c r="B549" s="376" t="s">
        <v>591</v>
      </c>
      <c r="C549" s="651" t="s">
        <v>591</v>
      </c>
    </row>
    <row r="550" spans="1:3" ht="15" x14ac:dyDescent="0.2">
      <c r="A550" s="108">
        <v>549</v>
      </c>
      <c r="B550" s="378" t="s">
        <v>917</v>
      </c>
      <c r="C550" s="611" t="s">
        <v>917</v>
      </c>
    </row>
    <row r="551" spans="1:3" x14ac:dyDescent="0.2">
      <c r="A551" s="108">
        <v>550</v>
      </c>
      <c r="B551" s="376" t="s">
        <v>592</v>
      </c>
      <c r="C551" s="651" t="s">
        <v>592</v>
      </c>
    </row>
    <row r="552" spans="1:3" x14ac:dyDescent="0.2">
      <c r="A552" s="108">
        <v>551</v>
      </c>
      <c r="B552" s="376" t="s">
        <v>593</v>
      </c>
      <c r="C552" s="651" t="s">
        <v>593</v>
      </c>
    </row>
    <row r="553" spans="1:3" x14ac:dyDescent="0.2">
      <c r="A553" s="108">
        <v>552</v>
      </c>
      <c r="B553" s="376" t="s">
        <v>594</v>
      </c>
      <c r="C553" s="651" t="s">
        <v>594</v>
      </c>
    </row>
    <row r="554" spans="1:3" x14ac:dyDescent="0.2">
      <c r="A554" s="108">
        <v>553</v>
      </c>
      <c r="B554" s="376" t="s">
        <v>595</v>
      </c>
      <c r="C554" s="651" t="s">
        <v>595</v>
      </c>
    </row>
    <row r="555" spans="1:3" x14ac:dyDescent="0.2">
      <c r="A555" s="108">
        <v>554</v>
      </c>
      <c r="B555" s="376" t="s">
        <v>596</v>
      </c>
      <c r="C555" s="651" t="s">
        <v>596</v>
      </c>
    </row>
    <row r="556" spans="1:3" x14ac:dyDescent="0.2">
      <c r="A556" s="108">
        <v>555</v>
      </c>
      <c r="B556" s="376" t="s">
        <v>597</v>
      </c>
      <c r="C556" s="651" t="s">
        <v>597</v>
      </c>
    </row>
    <row r="557" spans="1:3" x14ac:dyDescent="0.2">
      <c r="A557" s="108">
        <v>556</v>
      </c>
      <c r="B557" s="376" t="s">
        <v>598</v>
      </c>
      <c r="C557" s="651" t="s">
        <v>598</v>
      </c>
    </row>
    <row r="558" spans="1:3" x14ac:dyDescent="0.2">
      <c r="A558" s="108">
        <v>557</v>
      </c>
      <c r="B558" s="376" t="s">
        <v>599</v>
      </c>
      <c r="C558" s="651" t="s">
        <v>599</v>
      </c>
    </row>
    <row r="559" spans="1:3" x14ac:dyDescent="0.2">
      <c r="A559" s="108">
        <v>558</v>
      </c>
      <c r="B559" s="376" t="s">
        <v>600</v>
      </c>
      <c r="C559" s="651" t="s">
        <v>600</v>
      </c>
    </row>
    <row r="560" spans="1:3" x14ac:dyDescent="0.2">
      <c r="A560" s="108">
        <v>559</v>
      </c>
      <c r="B560" s="376" t="s">
        <v>601</v>
      </c>
      <c r="C560" s="651" t="s">
        <v>601</v>
      </c>
    </row>
    <row r="561" spans="1:3" x14ac:dyDescent="0.2">
      <c r="A561" s="108">
        <v>560</v>
      </c>
      <c r="B561" s="376" t="s">
        <v>602</v>
      </c>
      <c r="C561" s="651" t="s">
        <v>602</v>
      </c>
    </row>
    <row r="562" spans="1:3" x14ac:dyDescent="0.2">
      <c r="A562" s="108">
        <v>561</v>
      </c>
      <c r="B562" s="376" t="s">
        <v>603</v>
      </c>
      <c r="C562" s="651" t="s">
        <v>603</v>
      </c>
    </row>
    <row r="563" spans="1:3" x14ac:dyDescent="0.2">
      <c r="A563" s="108">
        <v>562</v>
      </c>
      <c r="B563" s="376" t="s">
        <v>604</v>
      </c>
      <c r="C563" s="651" t="s">
        <v>604</v>
      </c>
    </row>
    <row r="564" spans="1:3" x14ac:dyDescent="0.2">
      <c r="A564" s="108">
        <v>563</v>
      </c>
      <c r="B564" s="376" t="s">
        <v>605</v>
      </c>
      <c r="C564" s="651" t="s">
        <v>605</v>
      </c>
    </row>
    <row r="565" spans="1:3" x14ac:dyDescent="0.2">
      <c r="A565" s="108">
        <v>564</v>
      </c>
      <c r="B565" s="376" t="s">
        <v>606</v>
      </c>
      <c r="C565" s="651" t="s">
        <v>606</v>
      </c>
    </row>
    <row r="566" spans="1:3" x14ac:dyDescent="0.2">
      <c r="A566" s="108">
        <v>565</v>
      </c>
      <c r="B566" s="376" t="s">
        <v>607</v>
      </c>
      <c r="C566" s="651" t="s">
        <v>607</v>
      </c>
    </row>
    <row r="567" spans="1:3" x14ac:dyDescent="0.2">
      <c r="A567" s="108">
        <v>566</v>
      </c>
      <c r="B567" s="376" t="s">
        <v>608</v>
      </c>
      <c r="C567" s="651" t="s">
        <v>608</v>
      </c>
    </row>
    <row r="568" spans="1:3" x14ac:dyDescent="0.2">
      <c r="A568" s="108">
        <v>567</v>
      </c>
      <c r="B568" s="376" t="s">
        <v>609</v>
      </c>
      <c r="C568" s="651" t="s">
        <v>609</v>
      </c>
    </row>
    <row r="569" spans="1:3" x14ac:dyDescent="0.2">
      <c r="A569" s="108">
        <v>568</v>
      </c>
      <c r="B569" s="376" t="s">
        <v>610</v>
      </c>
      <c r="C569" s="651" t="s">
        <v>610</v>
      </c>
    </row>
    <row r="570" spans="1:3" x14ac:dyDescent="0.2">
      <c r="A570" s="108">
        <v>569</v>
      </c>
      <c r="B570" s="376" t="s">
        <v>611</v>
      </c>
      <c r="C570" s="651" t="s">
        <v>611</v>
      </c>
    </row>
    <row r="571" spans="1:3" x14ac:dyDescent="0.2">
      <c r="A571" s="108">
        <v>570</v>
      </c>
      <c r="B571" s="376" t="s">
        <v>612</v>
      </c>
      <c r="C571" s="651" t="s">
        <v>612</v>
      </c>
    </row>
    <row r="572" spans="1:3" x14ac:dyDescent="0.2">
      <c r="A572" s="108">
        <v>571</v>
      </c>
      <c r="B572" s="376" t="s">
        <v>613</v>
      </c>
      <c r="C572" s="651" t="s">
        <v>613</v>
      </c>
    </row>
    <row r="573" spans="1:3" x14ac:dyDescent="0.2">
      <c r="A573" s="108">
        <v>572</v>
      </c>
      <c r="B573" s="376" t="s">
        <v>614</v>
      </c>
      <c r="C573" s="651" t="s">
        <v>614</v>
      </c>
    </row>
    <row r="574" spans="1:3" x14ac:dyDescent="0.2">
      <c r="A574" s="108">
        <v>573</v>
      </c>
      <c r="B574" s="376" t="s">
        <v>615</v>
      </c>
      <c r="C574" s="651" t="s">
        <v>615</v>
      </c>
    </row>
    <row r="575" spans="1:3" x14ac:dyDescent="0.2">
      <c r="A575" s="108">
        <v>574</v>
      </c>
      <c r="B575" s="376" t="s">
        <v>616</v>
      </c>
      <c r="C575" s="651" t="s">
        <v>616</v>
      </c>
    </row>
    <row r="576" spans="1:3" x14ac:dyDescent="0.2">
      <c r="A576" s="108">
        <v>575</v>
      </c>
      <c r="B576" s="376" t="s">
        <v>617</v>
      </c>
      <c r="C576" s="651" t="s">
        <v>617</v>
      </c>
    </row>
    <row r="577" spans="1:3" x14ac:dyDescent="0.2">
      <c r="A577" s="108">
        <v>576</v>
      </c>
      <c r="B577" s="376" t="s">
        <v>618</v>
      </c>
      <c r="C577" s="651" t="s">
        <v>618</v>
      </c>
    </row>
    <row r="578" spans="1:3" ht="15" x14ac:dyDescent="0.2">
      <c r="A578" s="108">
        <v>577</v>
      </c>
      <c r="B578" s="378" t="s">
        <v>916</v>
      </c>
      <c r="C578" s="611" t="s">
        <v>916</v>
      </c>
    </row>
    <row r="579" spans="1:3" x14ac:dyDescent="0.2">
      <c r="A579" s="108">
        <v>578</v>
      </c>
      <c r="B579" s="376" t="s">
        <v>619</v>
      </c>
      <c r="C579" s="651" t="s">
        <v>619</v>
      </c>
    </row>
    <row r="580" spans="1:3" x14ac:dyDescent="0.2">
      <c r="A580" s="108">
        <v>579</v>
      </c>
      <c r="B580" s="376" t="s">
        <v>620</v>
      </c>
      <c r="C580" s="651" t="s">
        <v>620</v>
      </c>
    </row>
    <row r="581" spans="1:3" x14ac:dyDescent="0.2">
      <c r="A581" s="108">
        <v>580</v>
      </c>
      <c r="B581" s="376" t="s">
        <v>621</v>
      </c>
      <c r="C581" s="651" t="s">
        <v>621</v>
      </c>
    </row>
    <row r="582" spans="1:3" x14ac:dyDescent="0.2">
      <c r="A582" s="108">
        <v>581</v>
      </c>
      <c r="B582" s="376" t="s">
        <v>622</v>
      </c>
      <c r="C582" s="651" t="s">
        <v>622</v>
      </c>
    </row>
    <row r="583" spans="1:3" x14ac:dyDescent="0.2">
      <c r="A583" s="108">
        <v>582</v>
      </c>
      <c r="B583" s="376" t="s">
        <v>623</v>
      </c>
      <c r="C583" s="651" t="s">
        <v>623</v>
      </c>
    </row>
    <row r="584" spans="1:3" x14ac:dyDescent="0.2">
      <c r="A584" s="108">
        <v>583</v>
      </c>
      <c r="B584" s="376" t="s">
        <v>624</v>
      </c>
      <c r="C584" s="651" t="s">
        <v>624</v>
      </c>
    </row>
    <row r="585" spans="1:3" x14ac:dyDescent="0.2">
      <c r="A585" s="108">
        <v>584</v>
      </c>
      <c r="B585" s="376" t="s">
        <v>625</v>
      </c>
      <c r="C585" s="651" t="s">
        <v>625</v>
      </c>
    </row>
    <row r="586" spans="1:3" x14ac:dyDescent="0.2">
      <c r="A586" s="108">
        <v>585</v>
      </c>
      <c r="B586" s="376" t="s">
        <v>626</v>
      </c>
      <c r="C586" s="651" t="s">
        <v>626</v>
      </c>
    </row>
    <row r="587" spans="1:3" x14ac:dyDescent="0.2">
      <c r="A587" s="108">
        <v>586</v>
      </c>
      <c r="B587" s="376" t="s">
        <v>627</v>
      </c>
      <c r="C587" s="651" t="s">
        <v>627</v>
      </c>
    </row>
    <row r="588" spans="1:3" x14ac:dyDescent="0.2">
      <c r="A588" s="108">
        <v>587</v>
      </c>
      <c r="B588" s="376" t="s">
        <v>628</v>
      </c>
      <c r="C588" s="651" t="s">
        <v>628</v>
      </c>
    </row>
    <row r="589" spans="1:3" x14ac:dyDescent="0.2">
      <c r="A589" s="108">
        <v>588</v>
      </c>
      <c r="B589" s="376" t="s">
        <v>629</v>
      </c>
      <c r="C589" s="651" t="s">
        <v>629</v>
      </c>
    </row>
    <row r="590" spans="1:3" x14ac:dyDescent="0.2">
      <c r="A590" s="108">
        <v>589</v>
      </c>
      <c r="B590" s="376" t="s">
        <v>630</v>
      </c>
      <c r="C590" s="651" t="s">
        <v>630</v>
      </c>
    </row>
    <row r="591" spans="1:3" x14ac:dyDescent="0.2">
      <c r="A591" s="108">
        <v>590</v>
      </c>
      <c r="B591" s="376" t="s">
        <v>631</v>
      </c>
      <c r="C591" s="651" t="s">
        <v>631</v>
      </c>
    </row>
    <row r="592" spans="1:3" ht="15" x14ac:dyDescent="0.2">
      <c r="A592" s="108">
        <v>591</v>
      </c>
      <c r="B592" s="378" t="s">
        <v>918</v>
      </c>
      <c r="C592" s="611" t="s">
        <v>918</v>
      </c>
    </row>
    <row r="593" spans="1:3" ht="15" x14ac:dyDescent="0.2">
      <c r="A593" s="108">
        <v>592</v>
      </c>
      <c r="B593" s="378" t="s">
        <v>919</v>
      </c>
      <c r="C593" s="611" t="s">
        <v>919</v>
      </c>
    </row>
    <row r="594" spans="1:3" ht="15" x14ac:dyDescent="0.2">
      <c r="A594" s="108">
        <v>593</v>
      </c>
      <c r="B594" s="378" t="s">
        <v>920</v>
      </c>
      <c r="C594" s="611" t="s">
        <v>920</v>
      </c>
    </row>
    <row r="595" spans="1:3" x14ac:dyDescent="0.2">
      <c r="A595" s="108">
        <v>594</v>
      </c>
      <c r="B595" s="376" t="s">
        <v>632</v>
      </c>
      <c r="C595" s="651" t="s">
        <v>632</v>
      </c>
    </row>
    <row r="596" spans="1:3" x14ac:dyDescent="0.2">
      <c r="A596" s="108">
        <v>595</v>
      </c>
      <c r="B596" s="376" t="s">
        <v>633</v>
      </c>
      <c r="C596" s="651" t="s">
        <v>633</v>
      </c>
    </row>
    <row r="597" spans="1:3" x14ac:dyDescent="0.2">
      <c r="A597" s="108">
        <v>596</v>
      </c>
      <c r="B597" s="376" t="s">
        <v>634</v>
      </c>
      <c r="C597" s="651" t="s">
        <v>634</v>
      </c>
    </row>
    <row r="598" spans="1:3" ht="15" x14ac:dyDescent="0.2">
      <c r="A598" s="108">
        <v>597</v>
      </c>
      <c r="B598" s="378" t="s">
        <v>921</v>
      </c>
      <c r="C598" s="611" t="s">
        <v>921</v>
      </c>
    </row>
    <row r="599" spans="1:3" x14ac:dyDescent="0.2">
      <c r="A599" s="108">
        <v>598</v>
      </c>
      <c r="B599" s="376" t="s">
        <v>635</v>
      </c>
      <c r="C599" s="651" t="s">
        <v>635</v>
      </c>
    </row>
    <row r="600" spans="1:3" x14ac:dyDescent="0.2">
      <c r="A600" s="108">
        <v>599</v>
      </c>
      <c r="B600" s="376" t="s">
        <v>636</v>
      </c>
      <c r="C600" s="651" t="s">
        <v>636</v>
      </c>
    </row>
    <row r="601" spans="1:3" x14ac:dyDescent="0.2">
      <c r="A601" s="108">
        <v>600</v>
      </c>
      <c r="B601" s="376" t="s">
        <v>637</v>
      </c>
      <c r="C601" s="651" t="s">
        <v>637</v>
      </c>
    </row>
    <row r="602" spans="1:3" x14ac:dyDescent="0.2">
      <c r="A602" s="108">
        <v>601</v>
      </c>
      <c r="B602" s="376" t="s">
        <v>638</v>
      </c>
      <c r="C602" s="651" t="s">
        <v>638</v>
      </c>
    </row>
    <row r="603" spans="1:3" x14ac:dyDescent="0.2">
      <c r="A603" s="108">
        <v>602</v>
      </c>
      <c r="B603" s="376" t="s">
        <v>639</v>
      </c>
      <c r="C603" s="651" t="s">
        <v>639</v>
      </c>
    </row>
    <row r="604" spans="1:3" x14ac:dyDescent="0.2">
      <c r="A604" s="108">
        <v>603</v>
      </c>
      <c r="B604" s="376" t="s">
        <v>640</v>
      </c>
      <c r="C604" s="651" t="s">
        <v>640</v>
      </c>
    </row>
    <row r="605" spans="1:3" x14ac:dyDescent="0.2">
      <c r="A605" s="108">
        <v>604</v>
      </c>
      <c r="B605" s="379" t="s">
        <v>841</v>
      </c>
      <c r="C605" s="651" t="s">
        <v>841</v>
      </c>
    </row>
    <row r="606" spans="1:3" x14ac:dyDescent="0.2">
      <c r="A606" s="108">
        <v>605</v>
      </c>
      <c r="B606" s="379" t="s">
        <v>843</v>
      </c>
      <c r="C606" s="651" t="s">
        <v>843</v>
      </c>
    </row>
    <row r="607" spans="1:3" x14ac:dyDescent="0.2">
      <c r="A607" s="108">
        <v>606</v>
      </c>
      <c r="B607" s="379" t="s">
        <v>859</v>
      </c>
      <c r="C607" s="651" t="s">
        <v>859</v>
      </c>
    </row>
    <row r="608" spans="1:3" x14ac:dyDescent="0.2">
      <c r="A608" s="108">
        <v>607</v>
      </c>
      <c r="B608" s="379" t="s">
        <v>842</v>
      </c>
      <c r="C608" s="651" t="s">
        <v>842</v>
      </c>
    </row>
    <row r="609" spans="1:3" x14ac:dyDescent="0.2">
      <c r="A609" s="108">
        <v>608</v>
      </c>
      <c r="B609" s="379" t="s">
        <v>860</v>
      </c>
      <c r="C609" s="651" t="s">
        <v>860</v>
      </c>
    </row>
    <row r="610" spans="1:3" x14ac:dyDescent="0.2">
      <c r="A610" s="108">
        <v>609</v>
      </c>
      <c r="B610" s="376" t="s">
        <v>288</v>
      </c>
      <c r="C610" s="651" t="s">
        <v>288</v>
      </c>
    </row>
    <row r="611" spans="1:3" x14ac:dyDescent="0.2">
      <c r="A611" s="108">
        <v>610</v>
      </c>
      <c r="B611" s="376" t="s">
        <v>290</v>
      </c>
      <c r="C611" s="651" t="s">
        <v>290</v>
      </c>
    </row>
    <row r="612" spans="1:3" x14ac:dyDescent="0.2">
      <c r="A612" s="108">
        <v>611</v>
      </c>
      <c r="B612" s="376" t="s">
        <v>301</v>
      </c>
      <c r="C612" s="651" t="s">
        <v>301</v>
      </c>
    </row>
    <row r="613" spans="1:3" x14ac:dyDescent="0.2">
      <c r="A613" s="108">
        <v>612</v>
      </c>
      <c r="B613" s="376" t="s">
        <v>303</v>
      </c>
      <c r="C613" s="651" t="s">
        <v>303</v>
      </c>
    </row>
    <row r="614" spans="1:3" x14ac:dyDescent="0.2">
      <c r="A614" s="108">
        <v>613</v>
      </c>
      <c r="B614" s="376" t="s">
        <v>306</v>
      </c>
      <c r="C614" s="651" t="s">
        <v>306</v>
      </c>
    </row>
    <row r="615" spans="1:3" x14ac:dyDescent="0.2">
      <c r="A615" s="108">
        <v>614</v>
      </c>
      <c r="B615" s="376" t="s">
        <v>173</v>
      </c>
      <c r="C615" s="651" t="s">
        <v>173</v>
      </c>
    </row>
    <row r="616" spans="1:3" x14ac:dyDescent="0.2">
      <c r="A616" s="108">
        <v>615</v>
      </c>
      <c r="B616" s="376" t="s">
        <v>174</v>
      </c>
      <c r="C616" s="651" t="s">
        <v>174</v>
      </c>
    </row>
    <row r="617" spans="1:3" x14ac:dyDescent="0.2">
      <c r="A617" s="108">
        <v>616</v>
      </c>
      <c r="B617" s="376" t="s">
        <v>219</v>
      </c>
      <c r="C617" s="651" t="s">
        <v>219</v>
      </c>
    </row>
    <row r="618" spans="1:3" x14ac:dyDescent="0.2">
      <c r="A618" s="108">
        <v>617</v>
      </c>
      <c r="B618" s="376" t="s">
        <v>332</v>
      </c>
      <c r="C618" s="651" t="s">
        <v>332</v>
      </c>
    </row>
    <row r="619" spans="1:3" x14ac:dyDescent="0.2">
      <c r="A619" s="108">
        <v>618</v>
      </c>
      <c r="B619" s="376" t="s">
        <v>335</v>
      </c>
      <c r="C619" s="651" t="s">
        <v>335</v>
      </c>
    </row>
    <row r="620" spans="1:3" x14ac:dyDescent="0.2">
      <c r="A620" s="108">
        <v>619</v>
      </c>
      <c r="B620" s="376" t="s">
        <v>338</v>
      </c>
      <c r="C620" s="651" t="s">
        <v>338</v>
      </c>
    </row>
    <row r="621" spans="1:3" x14ac:dyDescent="0.2">
      <c r="A621" s="108">
        <v>620</v>
      </c>
      <c r="B621" s="376" t="s">
        <v>342</v>
      </c>
      <c r="C621" s="651" t="s">
        <v>342</v>
      </c>
    </row>
    <row r="622" spans="1:3" x14ac:dyDescent="0.2">
      <c r="A622" s="108">
        <v>621</v>
      </c>
      <c r="B622" s="376" t="s">
        <v>345</v>
      </c>
      <c r="C622" s="651" t="s">
        <v>345</v>
      </c>
    </row>
    <row r="623" spans="1:3" x14ac:dyDescent="0.2">
      <c r="A623" s="108">
        <v>622</v>
      </c>
      <c r="B623" s="376" t="s">
        <v>220</v>
      </c>
      <c r="C623" s="651" t="s">
        <v>220</v>
      </c>
    </row>
    <row r="624" spans="1:3" x14ac:dyDescent="0.2">
      <c r="A624" s="108">
        <v>623</v>
      </c>
      <c r="B624" s="376" t="s">
        <v>356</v>
      </c>
      <c r="C624" s="651" t="s">
        <v>356</v>
      </c>
    </row>
    <row r="625" spans="1:3" x14ac:dyDescent="0.2">
      <c r="A625" s="108">
        <v>624</v>
      </c>
      <c r="B625" s="376" t="s">
        <v>221</v>
      </c>
      <c r="C625" s="651" t="s">
        <v>221</v>
      </c>
    </row>
    <row r="626" spans="1:3" x14ac:dyDescent="0.2">
      <c r="A626" s="108">
        <v>625</v>
      </c>
      <c r="B626" s="376" t="s">
        <v>33</v>
      </c>
      <c r="C626" s="651" t="s">
        <v>33</v>
      </c>
    </row>
    <row r="627" spans="1:3" x14ac:dyDescent="0.2">
      <c r="A627" s="108">
        <v>626</v>
      </c>
      <c r="B627" s="376" t="s">
        <v>223</v>
      </c>
      <c r="C627" s="651" t="s">
        <v>223</v>
      </c>
    </row>
    <row r="628" spans="1:3" x14ac:dyDescent="0.2">
      <c r="A628" s="108">
        <v>627</v>
      </c>
      <c r="B628" s="376" t="s">
        <v>225</v>
      </c>
      <c r="C628" s="651" t="s">
        <v>225</v>
      </c>
    </row>
    <row r="629" spans="1:3" x14ac:dyDescent="0.2">
      <c r="A629" s="108">
        <v>628</v>
      </c>
      <c r="B629" s="376" t="s">
        <v>226</v>
      </c>
      <c r="C629" s="651" t="s">
        <v>226</v>
      </c>
    </row>
    <row r="630" spans="1:3" x14ac:dyDescent="0.2">
      <c r="A630" s="108">
        <v>629</v>
      </c>
      <c r="B630" s="376" t="s">
        <v>788</v>
      </c>
      <c r="C630" s="651" t="s">
        <v>788</v>
      </c>
    </row>
    <row r="631" spans="1:3" x14ac:dyDescent="0.2">
      <c r="A631" s="108">
        <v>630</v>
      </c>
      <c r="B631" s="376" t="s">
        <v>789</v>
      </c>
      <c r="C631" s="651" t="s">
        <v>789</v>
      </c>
    </row>
    <row r="632" spans="1:3" x14ac:dyDescent="0.2">
      <c r="A632" s="108">
        <v>631</v>
      </c>
      <c r="B632" s="376" t="s">
        <v>790</v>
      </c>
      <c r="C632" s="651" t="s">
        <v>790</v>
      </c>
    </row>
    <row r="633" spans="1:3" x14ac:dyDescent="0.2">
      <c r="A633" s="108">
        <v>632</v>
      </c>
      <c r="B633" s="376" t="s">
        <v>217</v>
      </c>
      <c r="C633" s="651" t="s">
        <v>217</v>
      </c>
    </row>
    <row r="634" spans="1:3" x14ac:dyDescent="0.2">
      <c r="A634" s="108">
        <v>633</v>
      </c>
      <c r="B634" s="376" t="s">
        <v>218</v>
      </c>
      <c r="C634" s="651" t="s">
        <v>218</v>
      </c>
    </row>
    <row r="635" spans="1:3" x14ac:dyDescent="0.2">
      <c r="A635" s="108">
        <v>634</v>
      </c>
      <c r="B635" s="376" t="s">
        <v>133</v>
      </c>
      <c r="C635" s="651" t="s">
        <v>133</v>
      </c>
    </row>
    <row r="636" spans="1:3" x14ac:dyDescent="0.2">
      <c r="A636" s="108">
        <v>635</v>
      </c>
      <c r="B636" s="376" t="s">
        <v>710</v>
      </c>
      <c r="C636" s="651" t="s">
        <v>710</v>
      </c>
    </row>
    <row r="637" spans="1:3" x14ac:dyDescent="0.2">
      <c r="A637" s="108">
        <v>636</v>
      </c>
      <c r="B637" s="376" t="s">
        <v>1001</v>
      </c>
      <c r="C637" s="651" t="s">
        <v>1001</v>
      </c>
    </row>
    <row r="638" spans="1:3" x14ac:dyDescent="0.2">
      <c r="A638" s="108">
        <v>637</v>
      </c>
      <c r="B638" s="376" t="s">
        <v>138</v>
      </c>
      <c r="C638" s="651" t="s">
        <v>138</v>
      </c>
    </row>
    <row r="639" spans="1:3" x14ac:dyDescent="0.2">
      <c r="A639" s="108">
        <v>638</v>
      </c>
      <c r="B639" s="376" t="s">
        <v>139</v>
      </c>
      <c r="C639" s="651" t="s">
        <v>139</v>
      </c>
    </row>
    <row r="640" spans="1:3" x14ac:dyDescent="0.2">
      <c r="A640" s="108">
        <v>639</v>
      </c>
      <c r="B640" s="376" t="s">
        <v>794</v>
      </c>
      <c r="C640" s="651" t="s">
        <v>794</v>
      </c>
    </row>
    <row r="641" spans="1:3" x14ac:dyDescent="0.2">
      <c r="A641" s="108">
        <v>640</v>
      </c>
      <c r="B641" s="376" t="s">
        <v>795</v>
      </c>
      <c r="C641" s="651" t="s">
        <v>795</v>
      </c>
    </row>
    <row r="642" spans="1:3" x14ac:dyDescent="0.2">
      <c r="A642" s="108">
        <v>641</v>
      </c>
      <c r="B642" s="376" t="s">
        <v>741</v>
      </c>
      <c r="C642" s="651" t="s">
        <v>741</v>
      </c>
    </row>
    <row r="643" spans="1:3" x14ac:dyDescent="0.2">
      <c r="A643" s="108">
        <v>642</v>
      </c>
      <c r="B643" s="376" t="s">
        <v>797</v>
      </c>
      <c r="C643" s="651" t="s">
        <v>797</v>
      </c>
    </row>
    <row r="644" spans="1:3" x14ac:dyDescent="0.2">
      <c r="A644" s="108">
        <v>643</v>
      </c>
      <c r="B644" s="376" t="s">
        <v>798</v>
      </c>
      <c r="C644" s="651" t="s">
        <v>798</v>
      </c>
    </row>
    <row r="645" spans="1:3" x14ac:dyDescent="0.2">
      <c r="A645" s="108">
        <v>644</v>
      </c>
      <c r="B645" s="376" t="s">
        <v>799</v>
      </c>
      <c r="C645" s="651" t="s">
        <v>799</v>
      </c>
    </row>
    <row r="646" spans="1:3" x14ac:dyDescent="0.2">
      <c r="A646" s="108">
        <v>645</v>
      </c>
      <c r="B646" s="376" t="s">
        <v>800</v>
      </c>
      <c r="C646" s="651" t="s">
        <v>800</v>
      </c>
    </row>
    <row r="647" spans="1:3" x14ac:dyDescent="0.2">
      <c r="A647" s="108">
        <v>646</v>
      </c>
      <c r="B647" s="376" t="s">
        <v>801</v>
      </c>
      <c r="C647" s="651" t="s">
        <v>801</v>
      </c>
    </row>
    <row r="648" spans="1:3" x14ac:dyDescent="0.2">
      <c r="A648" s="108">
        <v>647</v>
      </c>
      <c r="B648" s="376" t="s">
        <v>802</v>
      </c>
      <c r="C648" s="651" t="s">
        <v>802</v>
      </c>
    </row>
    <row r="649" spans="1:3" x14ac:dyDescent="0.2">
      <c r="A649" s="108">
        <v>648</v>
      </c>
      <c r="B649" s="376" t="s">
        <v>803</v>
      </c>
      <c r="C649" s="651" t="s">
        <v>803</v>
      </c>
    </row>
    <row r="650" spans="1:3" x14ac:dyDescent="0.2">
      <c r="A650" s="108">
        <v>649</v>
      </c>
      <c r="B650" s="376" t="s">
        <v>807</v>
      </c>
      <c r="C650" s="651" t="s">
        <v>807</v>
      </c>
    </row>
    <row r="651" spans="1:3" x14ac:dyDescent="0.2">
      <c r="A651" s="108">
        <v>650</v>
      </c>
      <c r="B651" s="376" t="s">
        <v>806</v>
      </c>
      <c r="C651" s="651" t="s">
        <v>806</v>
      </c>
    </row>
    <row r="652" spans="1:3" x14ac:dyDescent="0.2">
      <c r="A652" s="108">
        <v>651</v>
      </c>
      <c r="B652" s="376" t="s">
        <v>808</v>
      </c>
      <c r="C652" s="651" t="s">
        <v>808</v>
      </c>
    </row>
    <row r="653" spans="1:3" x14ac:dyDescent="0.2">
      <c r="A653" s="108">
        <v>652</v>
      </c>
      <c r="B653" s="376" t="s">
        <v>805</v>
      </c>
      <c r="C653" s="651" t="s">
        <v>805</v>
      </c>
    </row>
    <row r="654" spans="1:3" x14ac:dyDescent="0.2">
      <c r="A654" s="108">
        <v>653</v>
      </c>
      <c r="B654" s="376" t="s">
        <v>666</v>
      </c>
      <c r="C654" s="651" t="s">
        <v>666</v>
      </c>
    </row>
    <row r="655" spans="1:3" x14ac:dyDescent="0.2">
      <c r="A655" s="108">
        <v>654</v>
      </c>
      <c r="B655" s="376" t="s">
        <v>13</v>
      </c>
      <c r="C655" s="651" t="s">
        <v>13</v>
      </c>
    </row>
    <row r="656" spans="1:3" x14ac:dyDescent="0.2">
      <c r="A656" s="108">
        <v>655</v>
      </c>
      <c r="B656" s="376" t="s">
        <v>14</v>
      </c>
      <c r="C656" s="651" t="s">
        <v>14</v>
      </c>
    </row>
    <row r="657" spans="1:3" x14ac:dyDescent="0.2">
      <c r="A657" s="108">
        <v>656</v>
      </c>
      <c r="B657" s="376" t="s">
        <v>15</v>
      </c>
      <c r="C657" s="651" t="s">
        <v>15</v>
      </c>
    </row>
    <row r="658" spans="1:3" x14ac:dyDescent="0.2">
      <c r="A658" s="108">
        <v>657</v>
      </c>
      <c r="B658" s="376" t="s">
        <v>18</v>
      </c>
      <c r="C658" s="651" t="s">
        <v>18</v>
      </c>
    </row>
    <row r="659" spans="1:3" x14ac:dyDescent="0.2">
      <c r="A659" s="108">
        <v>658</v>
      </c>
      <c r="B659" s="376" t="s">
        <v>19</v>
      </c>
      <c r="C659" s="651" t="s">
        <v>19</v>
      </c>
    </row>
    <row r="660" spans="1:3" x14ac:dyDescent="0.2">
      <c r="A660" s="108">
        <v>659</v>
      </c>
      <c r="B660" s="376" t="s">
        <v>20</v>
      </c>
      <c r="C660" s="651" t="s">
        <v>20</v>
      </c>
    </row>
    <row r="661" spans="1:3" x14ac:dyDescent="0.2">
      <c r="A661" s="108">
        <v>660</v>
      </c>
      <c r="B661" s="376" t="s">
        <v>760</v>
      </c>
      <c r="C661" s="651" t="s">
        <v>760</v>
      </c>
    </row>
    <row r="662" spans="1:3" x14ac:dyDescent="0.2">
      <c r="A662" s="108">
        <v>661</v>
      </c>
      <c r="B662" s="376" t="s">
        <v>762</v>
      </c>
      <c r="C662" s="651" t="s">
        <v>762</v>
      </c>
    </row>
    <row r="663" spans="1:3" x14ac:dyDescent="0.2">
      <c r="A663" s="108">
        <v>662</v>
      </c>
      <c r="B663" s="376" t="s">
        <v>763</v>
      </c>
      <c r="C663" s="651" t="s">
        <v>763</v>
      </c>
    </row>
    <row r="664" spans="1:3" x14ac:dyDescent="0.2">
      <c r="A664" s="108">
        <v>663</v>
      </c>
      <c r="B664" s="376" t="s">
        <v>764</v>
      </c>
      <c r="C664" s="651" t="s">
        <v>764</v>
      </c>
    </row>
    <row r="665" spans="1:3" x14ac:dyDescent="0.2">
      <c r="A665" s="108">
        <v>664</v>
      </c>
      <c r="B665" s="376" t="s">
        <v>30</v>
      </c>
      <c r="C665" s="651" t="s">
        <v>30</v>
      </c>
    </row>
    <row r="666" spans="1:3" x14ac:dyDescent="0.2">
      <c r="A666" s="108">
        <v>665</v>
      </c>
      <c r="B666" s="380" t="s">
        <v>0</v>
      </c>
      <c r="C666" s="654" t="s">
        <v>0</v>
      </c>
    </row>
    <row r="667" spans="1:3" x14ac:dyDescent="0.2">
      <c r="A667" s="108">
        <v>666</v>
      </c>
      <c r="B667" s="376" t="s">
        <v>1</v>
      </c>
      <c r="C667" s="651" t="s">
        <v>1</v>
      </c>
    </row>
    <row r="668" spans="1:3" x14ac:dyDescent="0.2">
      <c r="A668" s="108">
        <v>667</v>
      </c>
      <c r="B668" s="376" t="s">
        <v>181</v>
      </c>
      <c r="C668" s="651" t="s">
        <v>181</v>
      </c>
    </row>
    <row r="669" spans="1:3" x14ac:dyDescent="0.2">
      <c r="A669" s="108">
        <v>668</v>
      </c>
      <c r="B669" s="376" t="s">
        <v>182</v>
      </c>
      <c r="C669" s="651" t="s">
        <v>182</v>
      </c>
    </row>
    <row r="670" spans="1:3" x14ac:dyDescent="0.2">
      <c r="A670" s="108">
        <v>669</v>
      </c>
      <c r="B670" s="376" t="s">
        <v>183</v>
      </c>
      <c r="C670" s="651" t="s">
        <v>183</v>
      </c>
    </row>
    <row r="671" spans="1:3" x14ac:dyDescent="0.2">
      <c r="A671" s="108">
        <v>670</v>
      </c>
      <c r="B671" s="376" t="s">
        <v>184</v>
      </c>
      <c r="C671" s="651" t="s">
        <v>184</v>
      </c>
    </row>
    <row r="672" spans="1:3" x14ac:dyDescent="0.2">
      <c r="A672" s="108">
        <v>671</v>
      </c>
      <c r="B672" s="376" t="s">
        <v>289</v>
      </c>
      <c r="C672" s="651" t="s">
        <v>289</v>
      </c>
    </row>
    <row r="673" spans="1:3" x14ac:dyDescent="0.2">
      <c r="A673" s="108">
        <v>672</v>
      </c>
      <c r="B673" s="376" t="s">
        <v>291</v>
      </c>
      <c r="C673" s="651" t="s">
        <v>291</v>
      </c>
    </row>
    <row r="674" spans="1:3" x14ac:dyDescent="0.2">
      <c r="A674" s="108">
        <v>673</v>
      </c>
      <c r="B674" s="376" t="s">
        <v>293</v>
      </c>
      <c r="C674" s="651" t="s">
        <v>293</v>
      </c>
    </row>
    <row r="675" spans="1:3" x14ac:dyDescent="0.2">
      <c r="A675" s="108">
        <v>674</v>
      </c>
      <c r="B675" s="376" t="s">
        <v>295</v>
      </c>
      <c r="C675" s="651" t="s">
        <v>295</v>
      </c>
    </row>
    <row r="676" spans="1:3" x14ac:dyDescent="0.2">
      <c r="A676" s="108">
        <v>675</v>
      </c>
      <c r="B676" s="376" t="s">
        <v>298</v>
      </c>
      <c r="C676" s="651" t="s">
        <v>298</v>
      </c>
    </row>
    <row r="677" spans="1:3" x14ac:dyDescent="0.2">
      <c r="A677" s="108">
        <v>676</v>
      </c>
      <c r="B677" s="376" t="s">
        <v>300</v>
      </c>
      <c r="C677" s="651" t="s">
        <v>300</v>
      </c>
    </row>
    <row r="678" spans="1:3" x14ac:dyDescent="0.2">
      <c r="A678" s="108">
        <v>677</v>
      </c>
      <c r="B678" s="376" t="s">
        <v>302</v>
      </c>
      <c r="C678" s="651" t="s">
        <v>302</v>
      </c>
    </row>
    <row r="679" spans="1:3" x14ac:dyDescent="0.2">
      <c r="A679" s="108">
        <v>678</v>
      </c>
      <c r="B679" s="376" t="s">
        <v>305</v>
      </c>
      <c r="C679" s="651" t="s">
        <v>305</v>
      </c>
    </row>
    <row r="680" spans="1:3" x14ac:dyDescent="0.2">
      <c r="A680" s="108">
        <v>679</v>
      </c>
      <c r="B680" s="376" t="s">
        <v>308</v>
      </c>
      <c r="C680" s="651" t="s">
        <v>308</v>
      </c>
    </row>
    <row r="681" spans="1:3" x14ac:dyDescent="0.2">
      <c r="A681" s="108">
        <v>680</v>
      </c>
      <c r="B681" s="376" t="s">
        <v>310</v>
      </c>
      <c r="C681" s="651" t="s">
        <v>310</v>
      </c>
    </row>
    <row r="682" spans="1:3" x14ac:dyDescent="0.2">
      <c r="A682" s="108">
        <v>681</v>
      </c>
      <c r="B682" s="376" t="s">
        <v>312</v>
      </c>
      <c r="C682" s="651" t="s">
        <v>312</v>
      </c>
    </row>
    <row r="683" spans="1:3" x14ac:dyDescent="0.2">
      <c r="A683" s="108">
        <v>682</v>
      </c>
      <c r="B683" s="376" t="s">
        <v>315</v>
      </c>
      <c r="C683" s="651" t="s">
        <v>315</v>
      </c>
    </row>
    <row r="684" spans="1:3" x14ac:dyDescent="0.2">
      <c r="A684" s="108">
        <v>683</v>
      </c>
      <c r="B684" s="376" t="s">
        <v>317</v>
      </c>
      <c r="C684" s="651" t="s">
        <v>317</v>
      </c>
    </row>
    <row r="685" spans="1:3" x14ac:dyDescent="0.2">
      <c r="A685" s="108">
        <v>684</v>
      </c>
      <c r="B685" s="376" t="s">
        <v>319</v>
      </c>
      <c r="C685" s="651" t="s">
        <v>319</v>
      </c>
    </row>
    <row r="686" spans="1:3" x14ac:dyDescent="0.2">
      <c r="A686" s="108">
        <v>685</v>
      </c>
      <c r="B686" s="376" t="s">
        <v>321</v>
      </c>
      <c r="C686" s="651" t="s">
        <v>321</v>
      </c>
    </row>
    <row r="687" spans="1:3" x14ac:dyDescent="0.2">
      <c r="A687" s="108">
        <v>686</v>
      </c>
      <c r="B687" s="376" t="s">
        <v>323</v>
      </c>
      <c r="C687" s="651" t="s">
        <v>323</v>
      </c>
    </row>
    <row r="688" spans="1:3" x14ac:dyDescent="0.2">
      <c r="A688" s="108">
        <v>687</v>
      </c>
      <c r="B688" s="376" t="s">
        <v>325</v>
      </c>
      <c r="C688" s="651" t="s">
        <v>325</v>
      </c>
    </row>
    <row r="689" spans="1:3" x14ac:dyDescent="0.2">
      <c r="A689" s="108">
        <v>688</v>
      </c>
      <c r="B689" s="376" t="s">
        <v>327</v>
      </c>
      <c r="C689" s="651" t="s">
        <v>327</v>
      </c>
    </row>
    <row r="690" spans="1:3" x14ac:dyDescent="0.2">
      <c r="A690" s="108">
        <v>689</v>
      </c>
      <c r="B690" s="376" t="s">
        <v>329</v>
      </c>
      <c r="C690" s="651" t="s">
        <v>329</v>
      </c>
    </row>
    <row r="691" spans="1:3" x14ac:dyDescent="0.2">
      <c r="A691" s="108">
        <v>690</v>
      </c>
      <c r="B691" s="376" t="s">
        <v>331</v>
      </c>
      <c r="C691" s="651" t="s">
        <v>331</v>
      </c>
    </row>
    <row r="692" spans="1:3" x14ac:dyDescent="0.2">
      <c r="A692" s="108">
        <v>691</v>
      </c>
      <c r="B692" s="376" t="s">
        <v>334</v>
      </c>
      <c r="C692" s="651" t="s">
        <v>334</v>
      </c>
    </row>
    <row r="693" spans="1:3" x14ac:dyDescent="0.2">
      <c r="A693" s="108">
        <v>692</v>
      </c>
      <c r="B693" s="376" t="s">
        <v>337</v>
      </c>
      <c r="C693" s="651" t="s">
        <v>337</v>
      </c>
    </row>
    <row r="694" spans="1:3" x14ac:dyDescent="0.2">
      <c r="A694" s="108">
        <v>693</v>
      </c>
      <c r="B694" s="376" t="s">
        <v>341</v>
      </c>
      <c r="C694" s="651" t="s">
        <v>341</v>
      </c>
    </row>
    <row r="695" spans="1:3" x14ac:dyDescent="0.2">
      <c r="A695" s="108">
        <v>694</v>
      </c>
      <c r="B695" s="376" t="s">
        <v>344</v>
      </c>
      <c r="C695" s="651" t="s">
        <v>344</v>
      </c>
    </row>
    <row r="696" spans="1:3" x14ac:dyDescent="0.2">
      <c r="A696" s="108">
        <v>695</v>
      </c>
      <c r="B696" s="376" t="s">
        <v>347</v>
      </c>
      <c r="C696" s="651" t="s">
        <v>347</v>
      </c>
    </row>
    <row r="697" spans="1:3" x14ac:dyDescent="0.2">
      <c r="A697" s="108">
        <v>696</v>
      </c>
      <c r="B697" s="376" t="s">
        <v>349</v>
      </c>
      <c r="C697" s="651" t="s">
        <v>349</v>
      </c>
    </row>
    <row r="698" spans="1:3" x14ac:dyDescent="0.2">
      <c r="A698" s="108">
        <v>697</v>
      </c>
      <c r="B698" s="376" t="s">
        <v>352</v>
      </c>
      <c r="C698" s="651" t="s">
        <v>352</v>
      </c>
    </row>
    <row r="699" spans="1:3" x14ac:dyDescent="0.2">
      <c r="A699" s="108">
        <v>698</v>
      </c>
      <c r="B699" s="376" t="s">
        <v>1467</v>
      </c>
      <c r="C699" s="651" t="s">
        <v>1467</v>
      </c>
    </row>
    <row r="700" spans="1:3" x14ac:dyDescent="0.2">
      <c r="A700" s="108">
        <v>699</v>
      </c>
      <c r="B700" s="376" t="s">
        <v>354</v>
      </c>
      <c r="C700" s="651" t="s">
        <v>354</v>
      </c>
    </row>
    <row r="701" spans="1:3" x14ac:dyDescent="0.2">
      <c r="A701" s="108">
        <v>700</v>
      </c>
      <c r="B701" s="376" t="s">
        <v>355</v>
      </c>
      <c r="C701" s="651" t="s">
        <v>355</v>
      </c>
    </row>
    <row r="702" spans="1:3" x14ac:dyDescent="0.2">
      <c r="A702" s="108">
        <v>701</v>
      </c>
      <c r="B702" s="376" t="s">
        <v>358</v>
      </c>
      <c r="C702" s="651" t="s">
        <v>358</v>
      </c>
    </row>
    <row r="703" spans="1:3" x14ac:dyDescent="0.2">
      <c r="A703" s="108">
        <v>702</v>
      </c>
      <c r="B703" s="376" t="s">
        <v>359</v>
      </c>
      <c r="C703" s="651" t="s">
        <v>359</v>
      </c>
    </row>
    <row r="704" spans="1:3" x14ac:dyDescent="0.2">
      <c r="A704" s="108">
        <v>703</v>
      </c>
      <c r="B704" s="376" t="s">
        <v>361</v>
      </c>
      <c r="C704" s="651" t="s">
        <v>361</v>
      </c>
    </row>
    <row r="705" spans="1:3" x14ac:dyDescent="0.2">
      <c r="A705" s="108">
        <v>704</v>
      </c>
      <c r="B705" s="376" t="s">
        <v>362</v>
      </c>
      <c r="C705" s="651" t="s">
        <v>362</v>
      </c>
    </row>
    <row r="706" spans="1:3" x14ac:dyDescent="0.2">
      <c r="A706" s="108">
        <v>705</v>
      </c>
      <c r="B706" s="376" t="s">
        <v>364</v>
      </c>
      <c r="C706" s="651" t="s">
        <v>364</v>
      </c>
    </row>
    <row r="707" spans="1:3" x14ac:dyDescent="0.2">
      <c r="A707" s="108">
        <v>706</v>
      </c>
      <c r="B707" s="376" t="s">
        <v>365</v>
      </c>
      <c r="C707" s="651" t="s">
        <v>365</v>
      </c>
    </row>
    <row r="708" spans="1:3" x14ac:dyDescent="0.2">
      <c r="A708" s="108">
        <v>707</v>
      </c>
      <c r="B708" s="376" t="s">
        <v>170</v>
      </c>
      <c r="C708" s="651" t="s">
        <v>170</v>
      </c>
    </row>
    <row r="709" spans="1:3" x14ac:dyDescent="0.2">
      <c r="A709" s="108">
        <v>708</v>
      </c>
      <c r="B709" s="376" t="s">
        <v>368</v>
      </c>
      <c r="C709" s="651" t="s">
        <v>368</v>
      </c>
    </row>
    <row r="710" spans="1:3" x14ac:dyDescent="0.2">
      <c r="A710" s="108">
        <v>709</v>
      </c>
      <c r="B710" s="376" t="s">
        <v>370</v>
      </c>
      <c r="C710" s="651" t="s">
        <v>370</v>
      </c>
    </row>
    <row r="711" spans="1:3" x14ac:dyDescent="0.2">
      <c r="A711" s="108">
        <v>710</v>
      </c>
      <c r="B711" s="376" t="s">
        <v>372</v>
      </c>
      <c r="C711" s="651" t="s">
        <v>372</v>
      </c>
    </row>
    <row r="712" spans="1:3" x14ac:dyDescent="0.2">
      <c r="A712" s="108">
        <v>711</v>
      </c>
      <c r="B712" s="376" t="s">
        <v>374</v>
      </c>
      <c r="C712" s="651" t="s">
        <v>374</v>
      </c>
    </row>
    <row r="713" spans="1:3" x14ac:dyDescent="0.2">
      <c r="A713" s="108">
        <v>712</v>
      </c>
      <c r="B713" s="376" t="s">
        <v>376</v>
      </c>
      <c r="C713" s="651" t="s">
        <v>376</v>
      </c>
    </row>
    <row r="714" spans="1:3" x14ac:dyDescent="0.2">
      <c r="A714" s="108">
        <v>713</v>
      </c>
      <c r="B714" s="376" t="s">
        <v>379</v>
      </c>
      <c r="C714" s="651" t="s">
        <v>379</v>
      </c>
    </row>
    <row r="715" spans="1:3" x14ac:dyDescent="0.2">
      <c r="A715" s="108">
        <v>714</v>
      </c>
      <c r="B715" s="376" t="s">
        <v>381</v>
      </c>
      <c r="C715" s="651" t="s">
        <v>381</v>
      </c>
    </row>
    <row r="716" spans="1:3" x14ac:dyDescent="0.2">
      <c r="A716" s="108">
        <v>715</v>
      </c>
      <c r="B716" s="376" t="s">
        <v>383</v>
      </c>
      <c r="C716" s="651" t="s">
        <v>383</v>
      </c>
    </row>
    <row r="717" spans="1:3" x14ac:dyDescent="0.2">
      <c r="A717" s="108">
        <v>716</v>
      </c>
      <c r="B717" s="376" t="s">
        <v>385</v>
      </c>
      <c r="C717" s="651" t="s">
        <v>385</v>
      </c>
    </row>
    <row r="718" spans="1:3" x14ac:dyDescent="0.2">
      <c r="A718" s="108">
        <v>717</v>
      </c>
      <c r="B718" s="376" t="s">
        <v>387</v>
      </c>
      <c r="C718" s="651" t="s">
        <v>387</v>
      </c>
    </row>
    <row r="719" spans="1:3" x14ac:dyDescent="0.2">
      <c r="A719" s="108">
        <v>718</v>
      </c>
      <c r="B719" s="376" t="s">
        <v>389</v>
      </c>
      <c r="C719" s="651" t="s">
        <v>389</v>
      </c>
    </row>
    <row r="720" spans="1:3" x14ac:dyDescent="0.2">
      <c r="A720" s="108">
        <v>719</v>
      </c>
      <c r="B720" s="376" t="s">
        <v>392</v>
      </c>
      <c r="C720" s="651" t="s">
        <v>392</v>
      </c>
    </row>
    <row r="721" spans="1:3" x14ac:dyDescent="0.2">
      <c r="A721" s="108">
        <v>720</v>
      </c>
      <c r="B721" s="376" t="s">
        <v>395</v>
      </c>
      <c r="C721" s="651" t="s">
        <v>395</v>
      </c>
    </row>
    <row r="722" spans="1:3" x14ac:dyDescent="0.2">
      <c r="A722" s="108">
        <v>721</v>
      </c>
      <c r="B722" s="376" t="s">
        <v>397</v>
      </c>
      <c r="C722" s="651" t="s">
        <v>397</v>
      </c>
    </row>
    <row r="723" spans="1:3" ht="25.5" x14ac:dyDescent="0.2">
      <c r="A723" s="108">
        <v>722</v>
      </c>
      <c r="B723" s="376" t="s">
        <v>399</v>
      </c>
      <c r="C723" s="651" t="s">
        <v>399</v>
      </c>
    </row>
    <row r="724" spans="1:3" x14ac:dyDescent="0.2">
      <c r="A724" s="108">
        <v>723</v>
      </c>
      <c r="B724" s="376" t="s">
        <v>401</v>
      </c>
      <c r="C724" s="651" t="s">
        <v>401</v>
      </c>
    </row>
    <row r="725" spans="1:3" x14ac:dyDescent="0.2">
      <c r="A725" s="108">
        <v>724</v>
      </c>
      <c r="B725" s="376" t="s">
        <v>403</v>
      </c>
      <c r="C725" s="651" t="s">
        <v>403</v>
      </c>
    </row>
    <row r="726" spans="1:3" x14ac:dyDescent="0.2">
      <c r="A726" s="108">
        <v>725</v>
      </c>
      <c r="B726" s="376" t="s">
        <v>404</v>
      </c>
      <c r="C726" s="651" t="s">
        <v>404</v>
      </c>
    </row>
    <row r="727" spans="1:3" x14ac:dyDescent="0.2">
      <c r="A727" s="108">
        <v>726</v>
      </c>
      <c r="B727" s="376" t="s">
        <v>406</v>
      </c>
      <c r="C727" s="651" t="s">
        <v>406</v>
      </c>
    </row>
    <row r="728" spans="1:3" x14ac:dyDescent="0.2">
      <c r="A728" s="108">
        <v>727</v>
      </c>
      <c r="B728" s="376" t="s">
        <v>408</v>
      </c>
      <c r="C728" s="651" t="s">
        <v>408</v>
      </c>
    </row>
    <row r="729" spans="1:3" x14ac:dyDescent="0.2">
      <c r="A729" s="108">
        <v>728</v>
      </c>
      <c r="B729" s="376" t="s">
        <v>410</v>
      </c>
      <c r="C729" s="651" t="s">
        <v>410</v>
      </c>
    </row>
    <row r="730" spans="1:3" x14ac:dyDescent="0.2">
      <c r="A730" s="108">
        <v>729</v>
      </c>
      <c r="B730" s="376" t="s">
        <v>412</v>
      </c>
      <c r="C730" s="651" t="s">
        <v>412</v>
      </c>
    </row>
    <row r="731" spans="1:3" x14ac:dyDescent="0.2">
      <c r="A731" s="108">
        <v>730</v>
      </c>
      <c r="B731" s="376" t="s">
        <v>413</v>
      </c>
      <c r="C731" s="651" t="s">
        <v>413</v>
      </c>
    </row>
    <row r="732" spans="1:3" x14ac:dyDescent="0.2">
      <c r="A732" s="108">
        <v>731</v>
      </c>
      <c r="B732" s="376" t="s">
        <v>415</v>
      </c>
      <c r="C732" s="651" t="s">
        <v>415</v>
      </c>
    </row>
    <row r="733" spans="1:3" x14ac:dyDescent="0.2">
      <c r="A733" s="108">
        <v>732</v>
      </c>
      <c r="B733" s="376" t="s">
        <v>417</v>
      </c>
      <c r="C733" s="651" t="s">
        <v>417</v>
      </c>
    </row>
    <row r="734" spans="1:3" x14ac:dyDescent="0.2">
      <c r="A734" s="108">
        <v>733</v>
      </c>
      <c r="B734" s="376" t="s">
        <v>419</v>
      </c>
      <c r="C734" s="651" t="s">
        <v>419</v>
      </c>
    </row>
    <row r="735" spans="1:3" x14ac:dyDescent="0.2">
      <c r="A735" s="108">
        <v>734</v>
      </c>
      <c r="B735" s="376" t="s">
        <v>420</v>
      </c>
      <c r="C735" s="651" t="s">
        <v>420</v>
      </c>
    </row>
    <row r="736" spans="1:3" x14ac:dyDescent="0.2">
      <c r="A736" s="108">
        <v>735</v>
      </c>
      <c r="B736" s="376" t="s">
        <v>422</v>
      </c>
      <c r="C736" s="651" t="s">
        <v>422</v>
      </c>
    </row>
    <row r="737" spans="1:3" x14ac:dyDescent="0.2">
      <c r="A737" s="108">
        <v>736</v>
      </c>
      <c r="B737" s="376" t="s">
        <v>423</v>
      </c>
      <c r="C737" s="651" t="s">
        <v>423</v>
      </c>
    </row>
    <row r="738" spans="1:3" x14ac:dyDescent="0.2">
      <c r="A738" s="108">
        <v>737</v>
      </c>
      <c r="B738" s="376" t="s">
        <v>425</v>
      </c>
      <c r="C738" s="651" t="s">
        <v>425</v>
      </c>
    </row>
    <row r="739" spans="1:3" x14ac:dyDescent="0.2">
      <c r="A739" s="108">
        <v>738</v>
      </c>
      <c r="B739" s="376" t="s">
        <v>427</v>
      </c>
      <c r="C739" s="651" t="s">
        <v>427</v>
      </c>
    </row>
    <row r="740" spans="1:3" x14ac:dyDescent="0.2">
      <c r="A740" s="108">
        <v>739</v>
      </c>
      <c r="B740" s="376" t="s">
        <v>429</v>
      </c>
      <c r="C740" s="651" t="s">
        <v>429</v>
      </c>
    </row>
    <row r="741" spans="1:3" x14ac:dyDescent="0.2">
      <c r="A741" s="108">
        <v>740</v>
      </c>
      <c r="B741" s="376" t="s">
        <v>431</v>
      </c>
      <c r="C741" s="651" t="s">
        <v>431</v>
      </c>
    </row>
    <row r="742" spans="1:3" x14ac:dyDescent="0.2">
      <c r="A742" s="108">
        <v>741</v>
      </c>
      <c r="B742" s="376" t="s">
        <v>433</v>
      </c>
      <c r="C742" s="651" t="s">
        <v>433</v>
      </c>
    </row>
    <row r="743" spans="1:3" x14ac:dyDescent="0.2">
      <c r="A743" s="108">
        <v>742</v>
      </c>
      <c r="B743" s="376" t="s">
        <v>435</v>
      </c>
      <c r="C743" s="651" t="s">
        <v>435</v>
      </c>
    </row>
    <row r="744" spans="1:3" x14ac:dyDescent="0.2">
      <c r="A744" s="108">
        <v>743</v>
      </c>
      <c r="B744" s="376" t="s">
        <v>437</v>
      </c>
      <c r="C744" s="651" t="s">
        <v>437</v>
      </c>
    </row>
    <row r="745" spans="1:3" x14ac:dyDescent="0.2">
      <c r="A745" s="108">
        <v>744</v>
      </c>
      <c r="B745" s="376" t="s">
        <v>439</v>
      </c>
      <c r="C745" s="651" t="s">
        <v>439</v>
      </c>
    </row>
    <row r="746" spans="1:3" x14ac:dyDescent="0.2">
      <c r="A746" s="108">
        <v>745</v>
      </c>
      <c r="B746" s="376" t="s">
        <v>441</v>
      </c>
      <c r="C746" s="651" t="s">
        <v>441</v>
      </c>
    </row>
    <row r="747" spans="1:3" x14ac:dyDescent="0.2">
      <c r="A747" s="108">
        <v>746</v>
      </c>
      <c r="B747" s="376" t="s">
        <v>443</v>
      </c>
      <c r="C747" s="651" t="s">
        <v>443</v>
      </c>
    </row>
    <row r="748" spans="1:3" x14ac:dyDescent="0.2">
      <c r="A748" s="108">
        <v>747</v>
      </c>
      <c r="B748" s="376" t="s">
        <v>445</v>
      </c>
      <c r="C748" s="651" t="s">
        <v>445</v>
      </c>
    </row>
    <row r="749" spans="1:3" x14ac:dyDescent="0.2">
      <c r="A749" s="108">
        <v>748</v>
      </c>
      <c r="B749" s="376" t="s">
        <v>447</v>
      </c>
      <c r="C749" s="651" t="s">
        <v>447</v>
      </c>
    </row>
    <row r="750" spans="1:3" x14ac:dyDescent="0.2">
      <c r="A750" s="108">
        <v>749</v>
      </c>
      <c r="B750" s="376" t="s">
        <v>448</v>
      </c>
      <c r="C750" s="651" t="s">
        <v>448</v>
      </c>
    </row>
    <row r="751" spans="1:3" x14ac:dyDescent="0.2">
      <c r="A751" s="108">
        <v>750</v>
      </c>
      <c r="B751" s="376" t="s">
        <v>450</v>
      </c>
      <c r="C751" s="651" t="s">
        <v>450</v>
      </c>
    </row>
    <row r="752" spans="1:3" x14ac:dyDescent="0.2">
      <c r="A752" s="108">
        <v>751</v>
      </c>
      <c r="B752" s="376" t="s">
        <v>452</v>
      </c>
      <c r="C752" s="651" t="s">
        <v>452</v>
      </c>
    </row>
    <row r="753" spans="1:3" x14ac:dyDescent="0.2">
      <c r="A753" s="108">
        <v>752</v>
      </c>
      <c r="B753" s="376" t="s">
        <v>454</v>
      </c>
      <c r="C753" s="651" t="s">
        <v>454</v>
      </c>
    </row>
    <row r="754" spans="1:3" x14ac:dyDescent="0.2">
      <c r="A754" s="108">
        <v>753</v>
      </c>
      <c r="B754" s="376" t="s">
        <v>456</v>
      </c>
      <c r="C754" s="651" t="s">
        <v>456</v>
      </c>
    </row>
    <row r="755" spans="1:3" x14ac:dyDescent="0.2">
      <c r="A755" s="108">
        <v>754</v>
      </c>
      <c r="B755" s="376" t="s">
        <v>458</v>
      </c>
      <c r="C755" s="651" t="s">
        <v>458</v>
      </c>
    </row>
    <row r="756" spans="1:3" x14ac:dyDescent="0.2">
      <c r="A756" s="108">
        <v>755</v>
      </c>
      <c r="B756" s="376" t="s">
        <v>460</v>
      </c>
      <c r="C756" s="651" t="s">
        <v>460</v>
      </c>
    </row>
    <row r="757" spans="1:3" x14ac:dyDescent="0.2">
      <c r="A757" s="108">
        <v>756</v>
      </c>
      <c r="B757" s="376" t="s">
        <v>462</v>
      </c>
      <c r="C757" s="651" t="s">
        <v>462</v>
      </c>
    </row>
    <row r="758" spans="1:3" x14ac:dyDescent="0.2">
      <c r="A758" s="108">
        <v>757</v>
      </c>
      <c r="B758" s="376" t="s">
        <v>464</v>
      </c>
      <c r="C758" s="651" t="s">
        <v>464</v>
      </c>
    </row>
    <row r="759" spans="1:3" x14ac:dyDescent="0.2">
      <c r="A759" s="108">
        <v>758</v>
      </c>
      <c r="B759" s="376" t="s">
        <v>466</v>
      </c>
      <c r="C759" s="651" t="s">
        <v>466</v>
      </c>
    </row>
    <row r="760" spans="1:3" x14ac:dyDescent="0.2">
      <c r="A760" s="108">
        <v>759</v>
      </c>
      <c r="B760" s="376" t="s">
        <v>467</v>
      </c>
      <c r="C760" s="651" t="s">
        <v>467</v>
      </c>
    </row>
    <row r="761" spans="1:3" x14ac:dyDescent="0.2">
      <c r="A761" s="108">
        <v>760</v>
      </c>
      <c r="B761" s="376" t="s">
        <v>468</v>
      </c>
      <c r="C761" s="651" t="s">
        <v>468</v>
      </c>
    </row>
    <row r="762" spans="1:3" x14ac:dyDescent="0.2">
      <c r="A762" s="108">
        <v>761</v>
      </c>
      <c r="B762" s="376" t="s">
        <v>469</v>
      </c>
      <c r="C762" s="651" t="s">
        <v>469</v>
      </c>
    </row>
    <row r="763" spans="1:3" x14ac:dyDescent="0.2">
      <c r="A763" s="108">
        <v>762</v>
      </c>
      <c r="B763" s="376" t="s">
        <v>470</v>
      </c>
      <c r="C763" s="651" t="s">
        <v>470</v>
      </c>
    </row>
    <row r="764" spans="1:3" x14ac:dyDescent="0.2">
      <c r="A764" s="108">
        <v>763</v>
      </c>
      <c r="B764" s="376" t="s">
        <v>471</v>
      </c>
      <c r="C764" s="651" t="s">
        <v>471</v>
      </c>
    </row>
    <row r="765" spans="1:3" x14ac:dyDescent="0.2">
      <c r="A765" s="108">
        <v>764</v>
      </c>
      <c r="B765" s="376" t="s">
        <v>473</v>
      </c>
      <c r="C765" s="651" t="s">
        <v>473</v>
      </c>
    </row>
    <row r="766" spans="1:3" x14ac:dyDescent="0.2">
      <c r="A766" s="108">
        <v>765</v>
      </c>
      <c r="B766" s="376" t="s">
        <v>475</v>
      </c>
      <c r="C766" s="651" t="s">
        <v>475</v>
      </c>
    </row>
    <row r="767" spans="1:3" x14ac:dyDescent="0.2">
      <c r="A767" s="108">
        <v>766</v>
      </c>
      <c r="B767" s="376" t="s">
        <v>477</v>
      </c>
      <c r="C767" s="651" t="s">
        <v>477</v>
      </c>
    </row>
    <row r="768" spans="1:3" x14ac:dyDescent="0.2">
      <c r="A768" s="108">
        <v>767</v>
      </c>
      <c r="B768" s="376" t="s">
        <v>479</v>
      </c>
      <c r="C768" s="651" t="s">
        <v>479</v>
      </c>
    </row>
    <row r="769" spans="1:3" x14ac:dyDescent="0.2">
      <c r="A769" s="108">
        <v>768</v>
      </c>
      <c r="B769" s="376" t="s">
        <v>481</v>
      </c>
      <c r="C769" s="651" t="s">
        <v>481</v>
      </c>
    </row>
    <row r="770" spans="1:3" x14ac:dyDescent="0.2">
      <c r="A770" s="108">
        <v>769</v>
      </c>
      <c r="B770" s="376" t="s">
        <v>483</v>
      </c>
      <c r="C770" s="651" t="s">
        <v>483</v>
      </c>
    </row>
    <row r="771" spans="1:3" x14ac:dyDescent="0.2">
      <c r="A771" s="108">
        <v>770</v>
      </c>
      <c r="B771" s="376" t="s">
        <v>485</v>
      </c>
      <c r="C771" s="651" t="s">
        <v>485</v>
      </c>
    </row>
    <row r="772" spans="1:3" x14ac:dyDescent="0.2">
      <c r="A772" s="108">
        <v>771</v>
      </c>
      <c r="B772" s="376" t="s">
        <v>487</v>
      </c>
      <c r="C772" s="651" t="s">
        <v>487</v>
      </c>
    </row>
    <row r="773" spans="1:3" x14ac:dyDescent="0.2">
      <c r="A773" s="108">
        <v>772</v>
      </c>
      <c r="B773" s="376" t="s">
        <v>488</v>
      </c>
      <c r="C773" s="651" t="s">
        <v>488</v>
      </c>
    </row>
    <row r="774" spans="1:3" x14ac:dyDescent="0.2">
      <c r="A774" s="108">
        <v>773</v>
      </c>
      <c r="B774" s="376" t="s">
        <v>490</v>
      </c>
      <c r="C774" s="651" t="s">
        <v>490</v>
      </c>
    </row>
    <row r="775" spans="1:3" x14ac:dyDescent="0.2">
      <c r="A775" s="108">
        <v>774</v>
      </c>
      <c r="B775" s="376" t="s">
        <v>491</v>
      </c>
      <c r="C775" s="651" t="s">
        <v>491</v>
      </c>
    </row>
    <row r="776" spans="1:3" x14ac:dyDescent="0.2">
      <c r="A776" s="108">
        <v>775</v>
      </c>
      <c r="B776" s="376" t="s">
        <v>493</v>
      </c>
      <c r="C776" s="651" t="s">
        <v>493</v>
      </c>
    </row>
    <row r="777" spans="1:3" x14ac:dyDescent="0.2">
      <c r="A777" s="108">
        <v>776</v>
      </c>
      <c r="B777" s="376" t="s">
        <v>32</v>
      </c>
      <c r="C777" s="651" t="s">
        <v>32</v>
      </c>
    </row>
    <row r="778" spans="1:3" x14ac:dyDescent="0.2">
      <c r="A778" s="108">
        <v>777</v>
      </c>
      <c r="B778" s="376" t="s">
        <v>495</v>
      </c>
      <c r="C778" s="651" t="s">
        <v>495</v>
      </c>
    </row>
    <row r="779" spans="1:3" x14ac:dyDescent="0.2">
      <c r="A779" s="108">
        <v>778</v>
      </c>
      <c r="B779" s="376" t="s">
        <v>496</v>
      </c>
      <c r="C779" s="651" t="s">
        <v>496</v>
      </c>
    </row>
    <row r="780" spans="1:3" x14ac:dyDescent="0.2">
      <c r="A780" s="108">
        <v>779</v>
      </c>
      <c r="B780" s="376" t="s">
        <v>497</v>
      </c>
      <c r="C780" s="651" t="s">
        <v>497</v>
      </c>
    </row>
    <row r="781" spans="1:3" x14ac:dyDescent="0.2">
      <c r="A781" s="108">
        <v>780</v>
      </c>
      <c r="B781" s="376" t="s">
        <v>500</v>
      </c>
      <c r="C781" s="651" t="s">
        <v>500</v>
      </c>
    </row>
    <row r="782" spans="1:3" x14ac:dyDescent="0.2">
      <c r="A782" s="108">
        <v>781</v>
      </c>
      <c r="B782" s="376" t="s">
        <v>502</v>
      </c>
      <c r="C782" s="651" t="s">
        <v>502</v>
      </c>
    </row>
    <row r="783" spans="1:3" x14ac:dyDescent="0.2">
      <c r="A783" s="108">
        <v>782</v>
      </c>
      <c r="B783" s="376" t="s">
        <v>504</v>
      </c>
      <c r="C783" s="651" t="s">
        <v>504</v>
      </c>
    </row>
    <row r="784" spans="1:3" x14ac:dyDescent="0.2">
      <c r="A784" s="108">
        <v>783</v>
      </c>
      <c r="B784" s="376" t="s">
        <v>506</v>
      </c>
      <c r="C784" s="651" t="s">
        <v>506</v>
      </c>
    </row>
    <row r="785" spans="1:3" ht="52.5" x14ac:dyDescent="0.2">
      <c r="A785" s="108">
        <v>784</v>
      </c>
      <c r="B785" s="325" t="s">
        <v>929</v>
      </c>
      <c r="C785" s="649" t="s">
        <v>929</v>
      </c>
    </row>
    <row r="786" spans="1:3" x14ac:dyDescent="0.2">
      <c r="A786" s="108">
        <v>785</v>
      </c>
      <c r="B786" s="327" t="s">
        <v>930</v>
      </c>
      <c r="C786" s="651" t="s">
        <v>930</v>
      </c>
    </row>
    <row r="787" spans="1:3" x14ac:dyDescent="0.2">
      <c r="A787" s="108">
        <v>786</v>
      </c>
      <c r="B787" s="327" t="s">
        <v>931</v>
      </c>
      <c r="C787" s="651" t="s">
        <v>931</v>
      </c>
    </row>
    <row r="788" spans="1:3" ht="25.5" x14ac:dyDescent="0.2">
      <c r="A788" s="108">
        <v>787</v>
      </c>
      <c r="B788" s="327" t="s">
        <v>932</v>
      </c>
      <c r="C788" s="651" t="s">
        <v>932</v>
      </c>
    </row>
    <row r="789" spans="1:3" ht="42.75" thickBot="1" x14ac:dyDescent="0.25">
      <c r="A789" s="108">
        <v>788</v>
      </c>
      <c r="B789" s="347" t="s">
        <v>933</v>
      </c>
      <c r="C789" s="660" t="s">
        <v>933</v>
      </c>
    </row>
    <row r="790" spans="1:3" ht="23.25" thickBot="1" x14ac:dyDescent="0.25">
      <c r="A790" s="108">
        <v>789</v>
      </c>
      <c r="B790" s="356" t="s">
        <v>934</v>
      </c>
      <c r="C790" s="659" t="s">
        <v>934</v>
      </c>
    </row>
    <row r="791" spans="1:3" ht="13.5" thickBot="1" x14ac:dyDescent="0.25">
      <c r="A791" s="108">
        <v>790</v>
      </c>
      <c r="B791" s="357" t="s">
        <v>935</v>
      </c>
      <c r="C791" s="659" t="s">
        <v>935</v>
      </c>
    </row>
    <row r="792" spans="1:3" ht="13.5" thickBot="1" x14ac:dyDescent="0.25">
      <c r="A792" s="108">
        <v>791</v>
      </c>
      <c r="B792" s="357" t="s">
        <v>936</v>
      </c>
      <c r="C792" s="659" t="s">
        <v>936</v>
      </c>
    </row>
    <row r="793" spans="1:3" ht="13.5" thickBot="1" x14ac:dyDescent="0.25">
      <c r="A793" s="108">
        <v>792</v>
      </c>
      <c r="B793" s="357" t="s">
        <v>937</v>
      </c>
      <c r="C793" s="659" t="s">
        <v>937</v>
      </c>
    </row>
    <row r="794" spans="1:3" x14ac:dyDescent="0.2">
      <c r="A794" s="108">
        <v>793</v>
      </c>
      <c r="B794" s="327" t="s">
        <v>938</v>
      </c>
      <c r="C794" s="651" t="s">
        <v>938</v>
      </c>
    </row>
    <row r="795" spans="1:3" ht="18" x14ac:dyDescent="0.2">
      <c r="A795" s="108">
        <v>794</v>
      </c>
      <c r="B795" s="326" t="s">
        <v>939</v>
      </c>
      <c r="C795" s="650" t="s">
        <v>939</v>
      </c>
    </row>
    <row r="796" spans="1:3" x14ac:dyDescent="0.2">
      <c r="A796" s="108">
        <v>795</v>
      </c>
      <c r="B796" s="340" t="s">
        <v>940</v>
      </c>
      <c r="C796" s="652" t="s">
        <v>940</v>
      </c>
    </row>
    <row r="797" spans="1:3" ht="33.75" x14ac:dyDescent="0.2">
      <c r="A797" s="108">
        <v>796</v>
      </c>
      <c r="B797" s="352" t="s">
        <v>941</v>
      </c>
      <c r="C797" s="658" t="s">
        <v>941</v>
      </c>
    </row>
    <row r="798" spans="1:3" ht="25.5" x14ac:dyDescent="0.2">
      <c r="A798" s="108">
        <v>797</v>
      </c>
      <c r="B798" s="340" t="s">
        <v>942</v>
      </c>
      <c r="C798" s="652" t="s">
        <v>942</v>
      </c>
    </row>
    <row r="799" spans="1:3" ht="22.5" x14ac:dyDescent="0.2">
      <c r="A799" s="108">
        <v>798</v>
      </c>
      <c r="B799" s="352" t="s">
        <v>943</v>
      </c>
      <c r="C799" s="658" t="s">
        <v>943</v>
      </c>
    </row>
    <row r="800" spans="1:3" ht="25.5" x14ac:dyDescent="0.2">
      <c r="A800" s="108">
        <v>799</v>
      </c>
      <c r="B800" s="340" t="s">
        <v>944</v>
      </c>
      <c r="C800" s="652" t="s">
        <v>944</v>
      </c>
    </row>
    <row r="801" spans="1:3" ht="25.5" x14ac:dyDescent="0.2">
      <c r="A801" s="108">
        <v>800</v>
      </c>
      <c r="B801" s="340" t="s">
        <v>945</v>
      </c>
      <c r="C801" s="652" t="s">
        <v>945</v>
      </c>
    </row>
    <row r="802" spans="1:3" ht="15.75" x14ac:dyDescent="0.2">
      <c r="A802" s="108">
        <v>801</v>
      </c>
      <c r="B802" s="343" t="s">
        <v>946</v>
      </c>
      <c r="C802" s="655" t="s">
        <v>946</v>
      </c>
    </row>
    <row r="803" spans="1:3" x14ac:dyDescent="0.2">
      <c r="A803" s="108">
        <v>802</v>
      </c>
      <c r="B803" s="328" t="s">
        <v>947</v>
      </c>
      <c r="C803" s="652" t="s">
        <v>947</v>
      </c>
    </row>
    <row r="804" spans="1:3" ht="22.5" x14ac:dyDescent="0.2">
      <c r="A804" s="108">
        <v>803</v>
      </c>
      <c r="B804" s="352" t="s">
        <v>1188</v>
      </c>
      <c r="C804" s="658" t="s">
        <v>1456</v>
      </c>
    </row>
    <row r="805" spans="1:3" x14ac:dyDescent="0.2">
      <c r="A805" s="108">
        <v>804</v>
      </c>
      <c r="B805" s="344" t="s">
        <v>948</v>
      </c>
      <c r="C805" s="658" t="s">
        <v>948</v>
      </c>
    </row>
    <row r="806" spans="1:3" ht="22.5" x14ac:dyDescent="0.2">
      <c r="A806" s="108">
        <v>805</v>
      </c>
      <c r="B806" s="344" t="s">
        <v>949</v>
      </c>
      <c r="C806" s="658" t="s">
        <v>949</v>
      </c>
    </row>
    <row r="807" spans="1:3" ht="25.5" x14ac:dyDescent="0.2">
      <c r="A807" s="108">
        <v>806</v>
      </c>
      <c r="B807" s="328" t="s">
        <v>950</v>
      </c>
      <c r="C807" s="652" t="s">
        <v>950</v>
      </c>
    </row>
    <row r="808" spans="1:3" ht="23.25" thickBot="1" x14ac:dyDescent="0.25">
      <c r="A808" s="108">
        <v>807</v>
      </c>
      <c r="B808" s="363" t="s">
        <v>951</v>
      </c>
      <c r="C808" s="658" t="s">
        <v>951</v>
      </c>
    </row>
    <row r="809" spans="1:3" ht="25.5" x14ac:dyDescent="0.2">
      <c r="A809" s="108">
        <v>808</v>
      </c>
      <c r="B809" s="328" t="s">
        <v>952</v>
      </c>
      <c r="C809" s="652" t="s">
        <v>1457</v>
      </c>
    </row>
    <row r="810" spans="1:3" ht="15.75" x14ac:dyDescent="0.2">
      <c r="A810" s="108">
        <v>809</v>
      </c>
      <c r="B810" s="343" t="s">
        <v>953</v>
      </c>
      <c r="C810" s="655" t="s">
        <v>953</v>
      </c>
    </row>
    <row r="811" spans="1:3" x14ac:dyDescent="0.2">
      <c r="A811" s="108">
        <v>810</v>
      </c>
      <c r="B811" s="328" t="s">
        <v>954</v>
      </c>
      <c r="C811" s="652" t="s">
        <v>954</v>
      </c>
    </row>
    <row r="812" spans="1:3" ht="22.5" x14ac:dyDescent="0.2">
      <c r="A812" s="108">
        <v>811</v>
      </c>
      <c r="B812" s="352" t="s">
        <v>1189</v>
      </c>
      <c r="C812" s="658" t="s">
        <v>1458</v>
      </c>
    </row>
    <row r="813" spans="1:3" ht="26.25" thickBot="1" x14ac:dyDescent="0.25">
      <c r="A813" s="108">
        <v>812</v>
      </c>
      <c r="B813" s="381" t="s">
        <v>955</v>
      </c>
      <c r="C813" s="652" t="s">
        <v>955</v>
      </c>
    </row>
    <row r="814" spans="1:3" ht="26.25" thickBot="1" x14ac:dyDescent="0.25">
      <c r="A814" s="108">
        <v>813</v>
      </c>
      <c r="B814" s="381" t="s">
        <v>956</v>
      </c>
      <c r="C814" s="652" t="s">
        <v>956</v>
      </c>
    </row>
    <row r="815" spans="1:3" ht="25.5" x14ac:dyDescent="0.2">
      <c r="A815" s="108">
        <v>814</v>
      </c>
      <c r="B815" s="328" t="s">
        <v>957</v>
      </c>
      <c r="C815" s="652" t="s">
        <v>957</v>
      </c>
    </row>
    <row r="816" spans="1:3" ht="25.5" x14ac:dyDescent="0.2">
      <c r="A816" s="108">
        <v>815</v>
      </c>
      <c r="B816" s="328" t="s">
        <v>958</v>
      </c>
      <c r="C816" s="652" t="s">
        <v>958</v>
      </c>
    </row>
    <row r="817" spans="1:3" x14ac:dyDescent="0.2">
      <c r="A817" s="108">
        <v>816</v>
      </c>
      <c r="B817" s="327" t="s">
        <v>959</v>
      </c>
      <c r="C817" s="651" t="s">
        <v>959</v>
      </c>
    </row>
    <row r="818" spans="1:3" x14ac:dyDescent="0.2">
      <c r="A818" s="108">
        <v>817</v>
      </c>
      <c r="B818" s="379" t="s">
        <v>960</v>
      </c>
      <c r="C818" s="651" t="s">
        <v>960</v>
      </c>
    </row>
    <row r="819" spans="1:3" x14ac:dyDescent="0.2">
      <c r="A819" s="108">
        <v>818</v>
      </c>
      <c r="B819" s="379" t="s">
        <v>961</v>
      </c>
      <c r="C819" s="651" t="s">
        <v>961</v>
      </c>
    </row>
    <row r="820" spans="1:3" x14ac:dyDescent="0.2">
      <c r="A820" s="108">
        <v>819</v>
      </c>
      <c r="B820" s="379" t="s">
        <v>962</v>
      </c>
      <c r="C820" s="651" t="s">
        <v>962</v>
      </c>
    </row>
    <row r="821" spans="1:3" x14ac:dyDescent="0.2">
      <c r="A821" s="108">
        <v>820</v>
      </c>
      <c r="B821" s="379" t="s">
        <v>963</v>
      </c>
      <c r="C821" s="651" t="s">
        <v>963</v>
      </c>
    </row>
    <row r="822" spans="1:3" ht="25.5" x14ac:dyDescent="0.2">
      <c r="A822" s="108">
        <v>821</v>
      </c>
      <c r="B822" s="379" t="s">
        <v>964</v>
      </c>
      <c r="C822" s="651" t="s">
        <v>964</v>
      </c>
    </row>
    <row r="823" spans="1:3" ht="45.75" thickBot="1" x14ac:dyDescent="0.25">
      <c r="A823" s="108">
        <v>822</v>
      </c>
      <c r="B823" s="363" t="s">
        <v>901</v>
      </c>
      <c r="C823" s="658" t="s">
        <v>901</v>
      </c>
    </row>
    <row r="824" spans="1:3" ht="15" x14ac:dyDescent="0.2">
      <c r="A824" s="108">
        <v>823</v>
      </c>
      <c r="B824" s="378" t="s">
        <v>922</v>
      </c>
      <c r="C824" s="611" t="s">
        <v>922</v>
      </c>
    </row>
    <row r="825" spans="1:3" ht="15" x14ac:dyDescent="0.2">
      <c r="A825" s="108">
        <v>824</v>
      </c>
      <c r="B825" s="378" t="s">
        <v>928</v>
      </c>
      <c r="C825" s="611" t="s">
        <v>928</v>
      </c>
    </row>
    <row r="826" spans="1:3" ht="15" x14ac:dyDescent="0.2">
      <c r="A826" s="108">
        <v>825</v>
      </c>
      <c r="B826" s="378" t="s">
        <v>923</v>
      </c>
      <c r="C826" s="611" t="s">
        <v>923</v>
      </c>
    </row>
    <row r="827" spans="1:3" ht="15" x14ac:dyDescent="0.2">
      <c r="A827" s="108">
        <v>826</v>
      </c>
      <c r="B827" s="378" t="s">
        <v>924</v>
      </c>
      <c r="C827" s="611" t="s">
        <v>924</v>
      </c>
    </row>
    <row r="828" spans="1:3" ht="15" x14ac:dyDescent="0.2">
      <c r="A828" s="108">
        <v>827</v>
      </c>
      <c r="B828" s="378" t="s">
        <v>925</v>
      </c>
      <c r="C828" s="611" t="s">
        <v>925</v>
      </c>
    </row>
    <row r="829" spans="1:3" ht="15" x14ac:dyDescent="0.2">
      <c r="A829" s="108">
        <v>828</v>
      </c>
      <c r="B829" s="378" t="s">
        <v>926</v>
      </c>
      <c r="C829" s="611" t="s">
        <v>926</v>
      </c>
    </row>
    <row r="830" spans="1:3" ht="15" x14ac:dyDescent="0.2">
      <c r="A830" s="108">
        <v>829</v>
      </c>
      <c r="B830" s="378" t="s">
        <v>927</v>
      </c>
      <c r="C830" s="611" t="s">
        <v>927</v>
      </c>
    </row>
    <row r="831" spans="1:3" x14ac:dyDescent="0.2">
      <c r="A831" s="108">
        <v>830</v>
      </c>
      <c r="B831" s="376" t="s">
        <v>902</v>
      </c>
      <c r="C831" s="651" t="s">
        <v>902</v>
      </c>
    </row>
    <row r="832" spans="1:3" x14ac:dyDescent="0.2">
      <c r="A832" s="108">
        <v>831</v>
      </c>
      <c r="B832" s="329" t="s">
        <v>965</v>
      </c>
      <c r="C832" s="651" t="s">
        <v>965</v>
      </c>
    </row>
    <row r="833" spans="1:3" ht="54" x14ac:dyDescent="0.2">
      <c r="A833" s="108">
        <v>832</v>
      </c>
      <c r="B833" s="382" t="s">
        <v>966</v>
      </c>
      <c r="C833" s="665" t="s">
        <v>966</v>
      </c>
    </row>
    <row r="834" spans="1:3" ht="56.25" x14ac:dyDescent="0.2">
      <c r="A834" s="108">
        <v>833</v>
      </c>
      <c r="B834" s="344" t="s">
        <v>967</v>
      </c>
      <c r="C834" s="658" t="s">
        <v>967</v>
      </c>
    </row>
    <row r="835" spans="1:3" ht="38.25" x14ac:dyDescent="0.2">
      <c r="A835" s="108">
        <v>834</v>
      </c>
      <c r="B835" s="328" t="s">
        <v>968</v>
      </c>
      <c r="C835" s="652" t="s">
        <v>968</v>
      </c>
    </row>
    <row r="836" spans="1:3" ht="22.5" x14ac:dyDescent="0.2">
      <c r="A836" s="108">
        <v>835</v>
      </c>
      <c r="B836" s="352" t="s">
        <v>969</v>
      </c>
      <c r="C836" s="658" t="s">
        <v>969</v>
      </c>
    </row>
    <row r="837" spans="1:3" ht="25.5" x14ac:dyDescent="0.2">
      <c r="A837" s="108">
        <v>836</v>
      </c>
      <c r="B837" s="328" t="s">
        <v>970</v>
      </c>
      <c r="C837" s="652" t="s">
        <v>970</v>
      </c>
    </row>
    <row r="838" spans="1:3" x14ac:dyDescent="0.2">
      <c r="A838" s="108">
        <v>837</v>
      </c>
      <c r="B838" s="358" t="s">
        <v>973</v>
      </c>
      <c r="C838" s="659" t="s">
        <v>973</v>
      </c>
    </row>
    <row r="839" spans="1:3" ht="60" x14ac:dyDescent="0.2">
      <c r="A839" s="108">
        <v>838</v>
      </c>
      <c r="B839" s="371" t="s">
        <v>974</v>
      </c>
      <c r="C839" s="657" t="s">
        <v>974</v>
      </c>
    </row>
    <row r="840" spans="1:3" ht="52.5" x14ac:dyDescent="0.2">
      <c r="A840" s="384">
        <v>1000</v>
      </c>
      <c r="B840" s="290" t="s">
        <v>1000</v>
      </c>
      <c r="C840" s="612" t="s">
        <v>1000</v>
      </c>
    </row>
    <row r="841" spans="1:3" x14ac:dyDescent="0.2">
      <c r="A841" s="384">
        <v>1001</v>
      </c>
      <c r="B841" s="5" t="s">
        <v>1161</v>
      </c>
      <c r="C841" s="666" t="s">
        <v>1161</v>
      </c>
    </row>
    <row r="842" spans="1:3" x14ac:dyDescent="0.2">
      <c r="A842" s="384">
        <v>1002</v>
      </c>
      <c r="B842" s="5" t="s">
        <v>1007</v>
      </c>
      <c r="C842" s="666" t="s">
        <v>1007</v>
      </c>
    </row>
    <row r="843" spans="1:3" x14ac:dyDescent="0.2">
      <c r="A843" s="384">
        <v>1003</v>
      </c>
      <c r="B843" s="5" t="s">
        <v>1042</v>
      </c>
      <c r="C843" s="666" t="s">
        <v>1042</v>
      </c>
    </row>
    <row r="844" spans="1:3" x14ac:dyDescent="0.2">
      <c r="A844" s="384">
        <v>1004</v>
      </c>
      <c r="B844" s="5" t="s">
        <v>1040</v>
      </c>
      <c r="C844" s="666" t="s">
        <v>1040</v>
      </c>
    </row>
    <row r="845" spans="1:3" x14ac:dyDescent="0.2">
      <c r="A845" s="384">
        <v>1005</v>
      </c>
      <c r="B845" s="5" t="s">
        <v>1030</v>
      </c>
      <c r="C845" s="666" t="s">
        <v>1030</v>
      </c>
    </row>
    <row r="846" spans="1:3" x14ac:dyDescent="0.2">
      <c r="A846" s="384">
        <v>1006</v>
      </c>
      <c r="B846" s="5" t="s">
        <v>1019</v>
      </c>
      <c r="C846" s="666" t="s">
        <v>1019</v>
      </c>
    </row>
    <row r="847" spans="1:3" x14ac:dyDescent="0.2">
      <c r="A847" s="384">
        <v>1007</v>
      </c>
      <c r="B847" s="5" t="s">
        <v>1066</v>
      </c>
      <c r="C847" s="666" t="s">
        <v>1066</v>
      </c>
    </row>
    <row r="848" spans="1:3" x14ac:dyDescent="0.2">
      <c r="A848" s="384">
        <v>1008</v>
      </c>
      <c r="B848" s="5" t="s">
        <v>1077</v>
      </c>
      <c r="C848" s="666" t="s">
        <v>1077</v>
      </c>
    </row>
    <row r="849" spans="1:3" x14ac:dyDescent="0.2">
      <c r="A849" s="384">
        <v>1009</v>
      </c>
      <c r="B849" s="5" t="s">
        <v>1172</v>
      </c>
      <c r="C849" s="666" t="s">
        <v>1172</v>
      </c>
    </row>
    <row r="850" spans="1:3" x14ac:dyDescent="0.2">
      <c r="A850" s="384">
        <v>1010</v>
      </c>
      <c r="B850" s="297" t="s">
        <v>1015</v>
      </c>
      <c r="C850" s="613" t="s">
        <v>1015</v>
      </c>
    </row>
    <row r="851" spans="1:3" x14ac:dyDescent="0.2">
      <c r="A851" s="384">
        <v>1011</v>
      </c>
      <c r="B851" s="291" t="s">
        <v>1162</v>
      </c>
      <c r="C851" s="614" t="s">
        <v>1162</v>
      </c>
    </row>
    <row r="852" spans="1:3" x14ac:dyDescent="0.2">
      <c r="A852" s="384">
        <v>1012</v>
      </c>
      <c r="B852" s="298" t="s">
        <v>1134</v>
      </c>
      <c r="C852" s="519" t="s">
        <v>1134</v>
      </c>
    </row>
    <row r="853" spans="1:3" ht="22.5" x14ac:dyDescent="0.2">
      <c r="A853" s="384">
        <v>1013</v>
      </c>
      <c r="B853" s="293" t="s">
        <v>1209</v>
      </c>
      <c r="C853" s="520" t="s">
        <v>1413</v>
      </c>
    </row>
    <row r="854" spans="1:3" x14ac:dyDescent="0.2">
      <c r="A854" s="384">
        <v>1014</v>
      </c>
      <c r="B854" s="299" t="s">
        <v>1132</v>
      </c>
      <c r="C854" s="521" t="s">
        <v>1132</v>
      </c>
    </row>
    <row r="855" spans="1:3" x14ac:dyDescent="0.2">
      <c r="A855" s="384">
        <v>1015</v>
      </c>
      <c r="B855" s="299" t="s">
        <v>1133</v>
      </c>
      <c r="C855" s="521" t="s">
        <v>1133</v>
      </c>
    </row>
    <row r="856" spans="1:3" x14ac:dyDescent="0.2">
      <c r="A856" s="384">
        <v>1016</v>
      </c>
      <c r="B856" s="278" t="s">
        <v>978</v>
      </c>
      <c r="C856" s="615" t="s">
        <v>978</v>
      </c>
    </row>
    <row r="857" spans="1:3" ht="25.5" x14ac:dyDescent="0.2">
      <c r="A857" s="384">
        <v>1017</v>
      </c>
      <c r="B857" s="281" t="s">
        <v>979</v>
      </c>
      <c r="C857" s="667" t="s">
        <v>979</v>
      </c>
    </row>
    <row r="858" spans="1:3" x14ac:dyDescent="0.2">
      <c r="A858" s="384">
        <v>1018</v>
      </c>
      <c r="B858" s="278" t="s">
        <v>986</v>
      </c>
      <c r="C858" s="615" t="s">
        <v>986</v>
      </c>
    </row>
    <row r="859" spans="1:3" ht="51" x14ac:dyDescent="0.2">
      <c r="A859" s="384">
        <v>1019</v>
      </c>
      <c r="B859" s="278" t="s">
        <v>987</v>
      </c>
      <c r="C859" s="615" t="s">
        <v>987</v>
      </c>
    </row>
    <row r="860" spans="1:3" x14ac:dyDescent="0.2">
      <c r="A860" s="384">
        <v>1020</v>
      </c>
      <c r="B860" s="278" t="s">
        <v>988</v>
      </c>
      <c r="C860" s="615" t="s">
        <v>988</v>
      </c>
    </row>
    <row r="861" spans="1:3" ht="54" x14ac:dyDescent="0.2">
      <c r="A861" s="384">
        <v>1021</v>
      </c>
      <c r="B861" s="282" t="s">
        <v>1228</v>
      </c>
      <c r="C861" s="668" t="s">
        <v>1228</v>
      </c>
    </row>
    <row r="862" spans="1:3" x14ac:dyDescent="0.2">
      <c r="A862" s="384">
        <v>1022</v>
      </c>
      <c r="B862" s="5" t="s">
        <v>989</v>
      </c>
      <c r="C862" s="666" t="s">
        <v>989</v>
      </c>
    </row>
    <row r="863" spans="1:3" ht="102" x14ac:dyDescent="0.2">
      <c r="A863" s="384">
        <v>1023</v>
      </c>
      <c r="B863" s="278" t="s">
        <v>1216</v>
      </c>
      <c r="C863" s="615" t="s">
        <v>1414</v>
      </c>
    </row>
    <row r="864" spans="1:3" ht="51" x14ac:dyDescent="0.2">
      <c r="A864" s="384">
        <v>1024</v>
      </c>
      <c r="B864" s="278" t="s">
        <v>1200</v>
      </c>
      <c r="C864" s="615" t="s">
        <v>1200</v>
      </c>
    </row>
    <row r="865" spans="1:3" ht="51" x14ac:dyDescent="0.2">
      <c r="A865" s="384">
        <v>1025</v>
      </c>
      <c r="B865" s="278" t="s">
        <v>1201</v>
      </c>
      <c r="C865" s="615" t="s">
        <v>1201</v>
      </c>
    </row>
    <row r="866" spans="1:3" ht="25.5" x14ac:dyDescent="0.2">
      <c r="A866" s="384">
        <v>1026</v>
      </c>
      <c r="B866" s="278" t="s">
        <v>1202</v>
      </c>
      <c r="C866" s="615" t="s">
        <v>1202</v>
      </c>
    </row>
    <row r="867" spans="1:3" x14ac:dyDescent="0.2">
      <c r="A867" s="384">
        <v>1027</v>
      </c>
      <c r="B867" s="65" t="s">
        <v>991</v>
      </c>
      <c r="C867" s="613" t="s">
        <v>991</v>
      </c>
    </row>
    <row r="868" spans="1:3" ht="38.25" x14ac:dyDescent="0.2">
      <c r="A868" s="384">
        <v>1028</v>
      </c>
      <c r="B868" s="278" t="s">
        <v>993</v>
      </c>
      <c r="C868" s="615" t="s">
        <v>993</v>
      </c>
    </row>
    <row r="869" spans="1:3" ht="89.25" x14ac:dyDescent="0.2">
      <c r="A869" s="384">
        <v>1029</v>
      </c>
      <c r="B869" s="279" t="s">
        <v>992</v>
      </c>
      <c r="C869" s="614" t="s">
        <v>992</v>
      </c>
    </row>
    <row r="870" spans="1:3" ht="38.25" x14ac:dyDescent="0.2">
      <c r="A870" s="384">
        <v>1030</v>
      </c>
      <c r="B870" s="278" t="s">
        <v>994</v>
      </c>
      <c r="C870" s="615" t="s">
        <v>994</v>
      </c>
    </row>
    <row r="871" spans="1:3" ht="51" x14ac:dyDescent="0.2">
      <c r="A871" s="384">
        <v>1031</v>
      </c>
      <c r="B871" s="276" t="s">
        <v>995</v>
      </c>
      <c r="C871" s="616" t="s">
        <v>995</v>
      </c>
    </row>
    <row r="872" spans="1:3" ht="63.75" x14ac:dyDescent="0.2">
      <c r="A872" s="384">
        <v>1032</v>
      </c>
      <c r="B872" s="280" t="s">
        <v>996</v>
      </c>
      <c r="C872" s="616" t="s">
        <v>996</v>
      </c>
    </row>
    <row r="873" spans="1:3" ht="64.5" thickBot="1" x14ac:dyDescent="0.25">
      <c r="A873" s="384">
        <v>1033</v>
      </c>
      <c r="B873" s="276" t="s">
        <v>997</v>
      </c>
      <c r="C873" s="616" t="s">
        <v>997</v>
      </c>
    </row>
    <row r="874" spans="1:3" ht="90" thickBot="1" x14ac:dyDescent="0.25">
      <c r="A874" s="384">
        <v>1034</v>
      </c>
      <c r="B874" s="277" t="s">
        <v>999</v>
      </c>
      <c r="C874" s="593" t="s">
        <v>999</v>
      </c>
    </row>
    <row r="875" spans="1:3" ht="25.5" x14ac:dyDescent="0.2">
      <c r="A875" s="384">
        <v>1035</v>
      </c>
      <c r="B875" s="300" t="s">
        <v>998</v>
      </c>
      <c r="C875" s="593" t="s">
        <v>998</v>
      </c>
    </row>
    <row r="876" spans="1:3" ht="18" x14ac:dyDescent="0.2">
      <c r="A876" s="384">
        <v>1036</v>
      </c>
      <c r="B876" s="292" t="s">
        <v>1017</v>
      </c>
      <c r="C876" s="617" t="s">
        <v>1017</v>
      </c>
    </row>
    <row r="877" spans="1:3" ht="15.75" x14ac:dyDescent="0.25">
      <c r="A877" s="384">
        <v>1037</v>
      </c>
      <c r="B877" s="113" t="s">
        <v>1016</v>
      </c>
      <c r="C877" s="525" t="s">
        <v>1016</v>
      </c>
    </row>
    <row r="878" spans="1:3" ht="22.5" x14ac:dyDescent="0.2">
      <c r="A878" s="384">
        <v>1038</v>
      </c>
      <c r="B878" s="284" t="s">
        <v>1087</v>
      </c>
      <c r="C878" s="524" t="s">
        <v>1087</v>
      </c>
    </row>
    <row r="879" spans="1:3" ht="15.75" x14ac:dyDescent="0.25">
      <c r="A879" s="384">
        <v>1039</v>
      </c>
      <c r="B879" s="113" t="s">
        <v>1014</v>
      </c>
      <c r="C879" s="525" t="s">
        <v>1014</v>
      </c>
    </row>
    <row r="880" spans="1:3" x14ac:dyDescent="0.2">
      <c r="A880" s="384">
        <v>1040</v>
      </c>
      <c r="B880" s="284" t="s">
        <v>1013</v>
      </c>
      <c r="C880" s="524" t="s">
        <v>1013</v>
      </c>
    </row>
    <row r="881" spans="1:3" ht="33.75" x14ac:dyDescent="0.2">
      <c r="A881" s="384">
        <v>1041</v>
      </c>
      <c r="B881" s="284" t="s">
        <v>1099</v>
      </c>
      <c r="C881" s="524" t="s">
        <v>1099</v>
      </c>
    </row>
    <row r="882" spans="1:3" ht="33.75" x14ac:dyDescent="0.2">
      <c r="A882" s="384">
        <v>1042</v>
      </c>
      <c r="B882" s="284" t="s">
        <v>1091</v>
      </c>
      <c r="C882" s="524" t="s">
        <v>1091</v>
      </c>
    </row>
    <row r="883" spans="1:3" x14ac:dyDescent="0.2">
      <c r="A883" s="384">
        <v>1043</v>
      </c>
      <c r="B883" s="97" t="s">
        <v>1010</v>
      </c>
      <c r="C883" s="522" t="s">
        <v>1010</v>
      </c>
    </row>
    <row r="884" spans="1:3" x14ac:dyDescent="0.2">
      <c r="A884" s="384">
        <v>1044</v>
      </c>
      <c r="B884" s="285" t="s">
        <v>1009</v>
      </c>
      <c r="C884" s="522" t="s">
        <v>1009</v>
      </c>
    </row>
    <row r="885" spans="1:3" ht="33.75" x14ac:dyDescent="0.2">
      <c r="A885" s="384">
        <v>1045</v>
      </c>
      <c r="B885" s="283" t="s">
        <v>1092</v>
      </c>
      <c r="C885" s="524" t="s">
        <v>1092</v>
      </c>
    </row>
    <row r="886" spans="1:3" ht="33.75" x14ac:dyDescent="0.2">
      <c r="A886" s="384">
        <v>1046</v>
      </c>
      <c r="B886" s="283" t="s">
        <v>1008</v>
      </c>
      <c r="C886" s="524" t="s">
        <v>1008</v>
      </c>
    </row>
    <row r="887" spans="1:3" x14ac:dyDescent="0.2">
      <c r="A887" s="384">
        <v>1047</v>
      </c>
      <c r="B887" s="166" t="s">
        <v>1006</v>
      </c>
      <c r="C887" s="522" t="s">
        <v>1006</v>
      </c>
    </row>
    <row r="888" spans="1:3" x14ac:dyDescent="0.2">
      <c r="A888" s="384">
        <v>1048</v>
      </c>
      <c r="B888" s="285" t="s">
        <v>1005</v>
      </c>
      <c r="C888" s="522" t="s">
        <v>1005</v>
      </c>
    </row>
    <row r="889" spans="1:3" x14ac:dyDescent="0.2">
      <c r="A889" s="384">
        <v>1049</v>
      </c>
      <c r="B889" s="301" t="s">
        <v>1004</v>
      </c>
      <c r="C889" s="522" t="s">
        <v>1004</v>
      </c>
    </row>
    <row r="890" spans="1:3" ht="22.5" x14ac:dyDescent="0.2">
      <c r="A890" s="384">
        <v>1050</v>
      </c>
      <c r="B890" s="283" t="s">
        <v>1093</v>
      </c>
      <c r="C890" s="524" t="s">
        <v>1093</v>
      </c>
    </row>
    <row r="891" spans="1:3" x14ac:dyDescent="0.2">
      <c r="A891" s="384">
        <v>1051</v>
      </c>
      <c r="B891" s="301" t="s">
        <v>1003</v>
      </c>
      <c r="C891" s="522" t="s">
        <v>1003</v>
      </c>
    </row>
    <row r="892" spans="1:3" ht="33.75" x14ac:dyDescent="0.2">
      <c r="A892" s="384">
        <v>1052</v>
      </c>
      <c r="B892" s="283" t="s">
        <v>1096</v>
      </c>
      <c r="C892" s="524" t="s">
        <v>1096</v>
      </c>
    </row>
    <row r="893" spans="1:3" x14ac:dyDescent="0.2">
      <c r="A893" s="384">
        <v>1053</v>
      </c>
      <c r="B893" s="283" t="s">
        <v>1097</v>
      </c>
      <c r="C893" s="524" t="s">
        <v>1097</v>
      </c>
    </row>
    <row r="894" spans="1:3" x14ac:dyDescent="0.2">
      <c r="A894" s="384">
        <v>1054</v>
      </c>
      <c r="B894" s="97" t="s">
        <v>1094</v>
      </c>
      <c r="C894" s="522" t="s">
        <v>1094</v>
      </c>
    </row>
    <row r="895" spans="1:3" x14ac:dyDescent="0.2">
      <c r="A895" s="384">
        <v>1055</v>
      </c>
      <c r="B895" s="301" t="s">
        <v>1095</v>
      </c>
      <c r="C895" s="522" t="s">
        <v>1095</v>
      </c>
    </row>
    <row r="896" spans="1:3" ht="22.5" x14ac:dyDescent="0.2">
      <c r="A896" s="384">
        <v>1056</v>
      </c>
      <c r="B896" s="283" t="s">
        <v>1098</v>
      </c>
      <c r="C896" s="524" t="s">
        <v>1098</v>
      </c>
    </row>
    <row r="897" spans="1:3" x14ac:dyDescent="0.2">
      <c r="A897" s="384">
        <v>1057</v>
      </c>
      <c r="B897" s="5" t="s">
        <v>1002</v>
      </c>
      <c r="C897" s="666" t="s">
        <v>1002</v>
      </c>
    </row>
    <row r="898" spans="1:3" ht="18" x14ac:dyDescent="0.2">
      <c r="A898" s="384">
        <v>1058</v>
      </c>
      <c r="B898" s="292" t="s">
        <v>1043</v>
      </c>
      <c r="C898" s="617" t="s">
        <v>1043</v>
      </c>
    </row>
    <row r="899" spans="1:3" x14ac:dyDescent="0.2">
      <c r="A899" s="384">
        <v>1059</v>
      </c>
      <c r="B899" s="85" t="s">
        <v>1100</v>
      </c>
      <c r="C899" s="523" t="s">
        <v>1100</v>
      </c>
    </row>
    <row r="900" spans="1:3" x14ac:dyDescent="0.2">
      <c r="A900" s="384">
        <v>1060</v>
      </c>
      <c r="B900" s="85" t="s">
        <v>1101</v>
      </c>
      <c r="C900" s="523" t="s">
        <v>1101</v>
      </c>
    </row>
    <row r="901" spans="1:3" x14ac:dyDescent="0.2">
      <c r="A901" s="384">
        <v>1061</v>
      </c>
      <c r="B901" s="85" t="s">
        <v>1041</v>
      </c>
      <c r="C901" s="523" t="s">
        <v>1041</v>
      </c>
    </row>
    <row r="902" spans="1:3" ht="38.25" x14ac:dyDescent="0.2">
      <c r="A902" s="384">
        <v>1062</v>
      </c>
      <c r="B902" s="288" t="s">
        <v>1192</v>
      </c>
      <c r="C902" s="523" t="s">
        <v>1192</v>
      </c>
    </row>
    <row r="903" spans="1:3" x14ac:dyDescent="0.2">
      <c r="A903" s="384">
        <v>1063</v>
      </c>
      <c r="B903" s="72" t="s">
        <v>1039</v>
      </c>
      <c r="C903" s="523" t="s">
        <v>1039</v>
      </c>
    </row>
    <row r="904" spans="1:3" x14ac:dyDescent="0.2">
      <c r="A904" s="384">
        <v>1064</v>
      </c>
      <c r="B904" s="97" t="s">
        <v>1104</v>
      </c>
      <c r="C904" s="522" t="s">
        <v>1104</v>
      </c>
    </row>
    <row r="905" spans="1:3" ht="22.5" x14ac:dyDescent="0.2">
      <c r="A905" s="384">
        <v>1065</v>
      </c>
      <c r="B905" s="286" t="s">
        <v>1110</v>
      </c>
      <c r="C905" s="524" t="s">
        <v>1110</v>
      </c>
    </row>
    <row r="906" spans="1:3" x14ac:dyDescent="0.2">
      <c r="A906" s="384">
        <v>1066</v>
      </c>
      <c r="B906" s="302" t="s">
        <v>1112</v>
      </c>
      <c r="C906" s="618" t="s">
        <v>1112</v>
      </c>
    </row>
    <row r="907" spans="1:3" ht="33.75" x14ac:dyDescent="0.2">
      <c r="A907" s="384">
        <v>1067</v>
      </c>
      <c r="B907" s="303" t="s">
        <v>1173</v>
      </c>
      <c r="C907" s="520" t="s">
        <v>1173</v>
      </c>
    </row>
    <row r="908" spans="1:3" ht="22.5" x14ac:dyDescent="0.2">
      <c r="A908" s="384">
        <v>1068</v>
      </c>
      <c r="B908" s="303" t="s">
        <v>1111</v>
      </c>
      <c r="C908" s="520" t="s">
        <v>1111</v>
      </c>
    </row>
    <row r="909" spans="1:3" x14ac:dyDescent="0.2">
      <c r="A909" s="384">
        <v>1069</v>
      </c>
      <c r="B909" s="302" t="s">
        <v>1113</v>
      </c>
      <c r="C909" s="618" t="s">
        <v>1113</v>
      </c>
    </row>
    <row r="910" spans="1:3" ht="45" x14ac:dyDescent="0.2">
      <c r="A910" s="384">
        <v>1070</v>
      </c>
      <c r="B910" s="303" t="s">
        <v>1195</v>
      </c>
      <c r="C910" s="520" t="s">
        <v>1195</v>
      </c>
    </row>
    <row r="911" spans="1:3" x14ac:dyDescent="0.2">
      <c r="A911" s="384">
        <v>1071</v>
      </c>
      <c r="B911" s="302" t="s">
        <v>1114</v>
      </c>
      <c r="C911" s="618" t="s">
        <v>1114</v>
      </c>
    </row>
    <row r="912" spans="1:3" ht="33.75" x14ac:dyDescent="0.2">
      <c r="A912" s="384">
        <v>1072</v>
      </c>
      <c r="B912" s="303" t="s">
        <v>1194</v>
      </c>
      <c r="C912" s="520" t="s">
        <v>1194</v>
      </c>
    </row>
    <row r="913" spans="1:3" ht="31.5" x14ac:dyDescent="0.2">
      <c r="A913" s="384">
        <v>1073</v>
      </c>
      <c r="B913" s="302" t="s">
        <v>1115</v>
      </c>
      <c r="C913" s="618" t="s">
        <v>1115</v>
      </c>
    </row>
    <row r="914" spans="1:3" x14ac:dyDescent="0.2">
      <c r="A914" s="384">
        <v>1074</v>
      </c>
      <c r="B914" s="570" t="s">
        <v>1107</v>
      </c>
      <c r="C914" s="619" t="s">
        <v>1107</v>
      </c>
    </row>
    <row r="915" spans="1:3" x14ac:dyDescent="0.2">
      <c r="A915" s="384">
        <v>1075</v>
      </c>
      <c r="B915" s="570" t="s">
        <v>1032</v>
      </c>
      <c r="C915" s="619" t="s">
        <v>1032</v>
      </c>
    </row>
    <row r="916" spans="1:3" ht="22.5" x14ac:dyDescent="0.2">
      <c r="A916" s="384">
        <v>1076</v>
      </c>
      <c r="B916" s="570" t="s">
        <v>1106</v>
      </c>
      <c r="C916" s="619" t="s">
        <v>1106</v>
      </c>
    </row>
    <row r="917" spans="1:3" x14ac:dyDescent="0.2">
      <c r="A917" s="384">
        <v>1077</v>
      </c>
      <c r="B917" s="570" t="s">
        <v>1037</v>
      </c>
      <c r="C917" s="619" t="s">
        <v>1037</v>
      </c>
    </row>
    <row r="918" spans="1:3" x14ac:dyDescent="0.2">
      <c r="A918" s="384">
        <v>1078</v>
      </c>
      <c r="B918" s="570" t="s">
        <v>1108</v>
      </c>
      <c r="C918" s="619" t="s">
        <v>1108</v>
      </c>
    </row>
    <row r="919" spans="1:3" x14ac:dyDescent="0.2">
      <c r="A919" s="384">
        <v>1079</v>
      </c>
      <c r="B919" s="570" t="s">
        <v>1109</v>
      </c>
      <c r="C919" s="619" t="s">
        <v>1109</v>
      </c>
    </row>
    <row r="920" spans="1:3" x14ac:dyDescent="0.2">
      <c r="A920" s="384">
        <v>1080</v>
      </c>
      <c r="B920" s="569" t="s">
        <v>1035</v>
      </c>
      <c r="C920" s="620" t="s">
        <v>1035</v>
      </c>
    </row>
    <row r="921" spans="1:3" x14ac:dyDescent="0.2">
      <c r="A921" s="384">
        <v>1081</v>
      </c>
      <c r="B921" s="286" t="s">
        <v>1116</v>
      </c>
      <c r="C921" s="524" t="s">
        <v>1116</v>
      </c>
    </row>
    <row r="922" spans="1:3" x14ac:dyDescent="0.2">
      <c r="A922" s="384">
        <v>1082</v>
      </c>
      <c r="B922" s="97" t="s">
        <v>1105</v>
      </c>
      <c r="C922" s="522" t="s">
        <v>1105</v>
      </c>
    </row>
    <row r="923" spans="1:3" ht="22.5" x14ac:dyDescent="0.2">
      <c r="A923" s="384">
        <v>1083</v>
      </c>
      <c r="B923" s="286" t="s">
        <v>1118</v>
      </c>
      <c r="C923" s="524" t="s">
        <v>1118</v>
      </c>
    </row>
    <row r="924" spans="1:3" x14ac:dyDescent="0.2">
      <c r="A924" s="384">
        <v>1084</v>
      </c>
      <c r="B924" s="302" t="s">
        <v>1119</v>
      </c>
      <c r="C924" s="618" t="s">
        <v>1119</v>
      </c>
    </row>
    <row r="925" spans="1:3" ht="22.5" x14ac:dyDescent="0.2">
      <c r="A925" s="384">
        <v>1085</v>
      </c>
      <c r="B925" s="303" t="s">
        <v>1120</v>
      </c>
      <c r="C925" s="520" t="s">
        <v>1120</v>
      </c>
    </row>
    <row r="926" spans="1:3" x14ac:dyDescent="0.2">
      <c r="A926" s="384">
        <v>1086</v>
      </c>
      <c r="B926" s="302" t="s">
        <v>1121</v>
      </c>
      <c r="C926" s="618" t="s">
        <v>1121</v>
      </c>
    </row>
    <row r="927" spans="1:3" ht="22.5" x14ac:dyDescent="0.2">
      <c r="A927" s="384">
        <v>1087</v>
      </c>
      <c r="B927" s="303" t="s">
        <v>1217</v>
      </c>
      <c r="C927" s="520" t="s">
        <v>1217</v>
      </c>
    </row>
    <row r="928" spans="1:3" ht="21" x14ac:dyDescent="0.2">
      <c r="A928" s="384">
        <v>1088</v>
      </c>
      <c r="B928" s="302" t="s">
        <v>1036</v>
      </c>
      <c r="C928" s="618" t="s">
        <v>1036</v>
      </c>
    </row>
    <row r="929" spans="1:3" ht="22.5" x14ac:dyDescent="0.2">
      <c r="A929" s="384">
        <v>1089</v>
      </c>
      <c r="B929" s="303" t="s">
        <v>1174</v>
      </c>
      <c r="C929" s="520" t="s">
        <v>1174</v>
      </c>
    </row>
    <row r="930" spans="1:3" x14ac:dyDescent="0.2">
      <c r="A930" s="384">
        <v>1090</v>
      </c>
      <c r="B930" s="302" t="s">
        <v>1122</v>
      </c>
      <c r="C930" s="618" t="s">
        <v>1122</v>
      </c>
    </row>
    <row r="931" spans="1:3" x14ac:dyDescent="0.2">
      <c r="A931" s="384">
        <v>1091</v>
      </c>
      <c r="B931" s="303" t="s">
        <v>1124</v>
      </c>
      <c r="C931" s="520" t="s">
        <v>1124</v>
      </c>
    </row>
    <row r="932" spans="1:3" x14ac:dyDescent="0.2">
      <c r="A932" s="384">
        <v>1092</v>
      </c>
      <c r="B932" s="302" t="s">
        <v>1123</v>
      </c>
      <c r="C932" s="618" t="s">
        <v>1123</v>
      </c>
    </row>
    <row r="933" spans="1:3" ht="22.5" x14ac:dyDescent="0.2">
      <c r="A933" s="384">
        <v>1093</v>
      </c>
      <c r="B933" s="303" t="s">
        <v>1125</v>
      </c>
      <c r="C933" s="520" t="s">
        <v>1125</v>
      </c>
    </row>
    <row r="934" spans="1:3" ht="22.5" x14ac:dyDescent="0.2">
      <c r="A934" s="384">
        <v>1094</v>
      </c>
      <c r="B934" s="570" t="s">
        <v>1117</v>
      </c>
      <c r="C934" s="619" t="s">
        <v>1117</v>
      </c>
    </row>
    <row r="935" spans="1:3" x14ac:dyDescent="0.2">
      <c r="A935" s="384">
        <v>1095</v>
      </c>
      <c r="B935" s="570" t="s">
        <v>1128</v>
      </c>
      <c r="C935" s="619" t="s">
        <v>1128</v>
      </c>
    </row>
    <row r="936" spans="1:3" ht="22.5" x14ac:dyDescent="0.2">
      <c r="A936" s="384">
        <v>1096</v>
      </c>
      <c r="B936" s="286" t="s">
        <v>1129</v>
      </c>
      <c r="C936" s="524" t="s">
        <v>1129</v>
      </c>
    </row>
    <row r="937" spans="1:3" x14ac:dyDescent="0.2">
      <c r="A937" s="384">
        <v>1097</v>
      </c>
      <c r="B937" s="304" t="s">
        <v>1034</v>
      </c>
      <c r="C937" s="523" t="s">
        <v>1034</v>
      </c>
    </row>
    <row r="938" spans="1:3" ht="63.75" x14ac:dyDescent="0.2">
      <c r="A938" s="384">
        <v>1098</v>
      </c>
      <c r="B938" s="287" t="s">
        <v>1208</v>
      </c>
      <c r="C938" s="523" t="s">
        <v>1415</v>
      </c>
    </row>
    <row r="939" spans="1:3" x14ac:dyDescent="0.2">
      <c r="A939" s="384">
        <v>1099</v>
      </c>
      <c r="B939" s="305" t="s">
        <v>1126</v>
      </c>
      <c r="C939" s="621" t="s">
        <v>1126</v>
      </c>
    </row>
    <row r="940" spans="1:3" x14ac:dyDescent="0.2">
      <c r="A940" s="384">
        <v>1100</v>
      </c>
      <c r="B940" s="305" t="s">
        <v>1127</v>
      </c>
      <c r="C940" s="621" t="s">
        <v>1127</v>
      </c>
    </row>
    <row r="941" spans="1:3" x14ac:dyDescent="0.2">
      <c r="A941" s="384">
        <v>1101</v>
      </c>
      <c r="B941" s="97" t="s">
        <v>1033</v>
      </c>
      <c r="C941" s="522" t="s">
        <v>1033</v>
      </c>
    </row>
    <row r="942" spans="1:3" ht="33.75" x14ac:dyDescent="0.2">
      <c r="A942" s="384">
        <v>1102</v>
      </c>
      <c r="B942" s="286" t="s">
        <v>1130</v>
      </c>
      <c r="C942" s="524" t="s">
        <v>1130</v>
      </c>
    </row>
    <row r="943" spans="1:3" x14ac:dyDescent="0.2">
      <c r="A943" s="384">
        <v>1103</v>
      </c>
      <c r="B943" s="306" t="s">
        <v>1031</v>
      </c>
      <c r="C943" s="619" t="s">
        <v>1031</v>
      </c>
    </row>
    <row r="944" spans="1:3" ht="25.5" x14ac:dyDescent="0.2">
      <c r="A944" s="384">
        <v>1104</v>
      </c>
      <c r="B944" s="72" t="s">
        <v>1131</v>
      </c>
      <c r="C944" s="523" t="s">
        <v>1131</v>
      </c>
    </row>
    <row r="945" spans="1:3" ht="33.75" x14ac:dyDescent="0.2">
      <c r="A945" s="384">
        <v>1105</v>
      </c>
      <c r="B945" s="286" t="s">
        <v>1211</v>
      </c>
      <c r="C945" s="524" t="s">
        <v>1416</v>
      </c>
    </row>
    <row r="946" spans="1:3" ht="25.5" x14ac:dyDescent="0.2">
      <c r="A946" s="384">
        <v>1106</v>
      </c>
      <c r="B946" s="72" t="s">
        <v>1223</v>
      </c>
      <c r="C946" s="523" t="s">
        <v>1417</v>
      </c>
    </row>
    <row r="947" spans="1:3" x14ac:dyDescent="0.2">
      <c r="A947" s="384">
        <v>1107</v>
      </c>
      <c r="B947" s="286" t="s">
        <v>1029</v>
      </c>
      <c r="C947" s="524" t="s">
        <v>1029</v>
      </c>
    </row>
    <row r="948" spans="1:3" x14ac:dyDescent="0.2">
      <c r="A948" s="384">
        <v>1108</v>
      </c>
      <c r="B948" s="307" t="s">
        <v>1028</v>
      </c>
      <c r="C948" s="592" t="s">
        <v>1028</v>
      </c>
    </row>
    <row r="949" spans="1:3" x14ac:dyDescent="0.2">
      <c r="A949" s="384">
        <v>1109</v>
      </c>
      <c r="B949" s="307" t="s">
        <v>1027</v>
      </c>
      <c r="C949" s="592" t="s">
        <v>1027</v>
      </c>
    </row>
    <row r="950" spans="1:3" x14ac:dyDescent="0.2">
      <c r="A950" s="384">
        <v>1110</v>
      </c>
      <c r="B950" s="308" t="s">
        <v>1026</v>
      </c>
      <c r="C950" s="622" t="s">
        <v>1026</v>
      </c>
    </row>
    <row r="951" spans="1:3" x14ac:dyDescent="0.2">
      <c r="A951" s="384">
        <v>1111</v>
      </c>
      <c r="B951" s="308" t="s">
        <v>1025</v>
      </c>
      <c r="C951" s="622" t="s">
        <v>1025</v>
      </c>
    </row>
    <row r="952" spans="1:3" x14ac:dyDescent="0.2">
      <c r="A952" s="384">
        <v>1112</v>
      </c>
      <c r="B952" s="308" t="s">
        <v>1024</v>
      </c>
      <c r="C952" s="622" t="s">
        <v>1024</v>
      </c>
    </row>
    <row r="953" spans="1:3" x14ac:dyDescent="0.2">
      <c r="A953" s="384">
        <v>1113</v>
      </c>
      <c r="B953" s="307" t="s">
        <v>1023</v>
      </c>
      <c r="C953" s="592" t="s">
        <v>1023</v>
      </c>
    </row>
    <row r="954" spans="1:3" x14ac:dyDescent="0.2">
      <c r="A954" s="384">
        <v>1114</v>
      </c>
      <c r="B954" s="72" t="s">
        <v>1021</v>
      </c>
      <c r="C954" s="523" t="s">
        <v>1021</v>
      </c>
    </row>
    <row r="955" spans="1:3" x14ac:dyDescent="0.2">
      <c r="A955" s="384">
        <v>1115</v>
      </c>
      <c r="B955" s="388" t="s">
        <v>1210</v>
      </c>
      <c r="C955" s="623" t="s">
        <v>1210</v>
      </c>
    </row>
    <row r="956" spans="1:3" x14ac:dyDescent="0.2">
      <c r="A956" s="384">
        <v>1116</v>
      </c>
      <c r="B956" s="97" t="s">
        <v>1020</v>
      </c>
      <c r="C956" s="522" t="s">
        <v>1020</v>
      </c>
    </row>
    <row r="957" spans="1:3" ht="31.5" x14ac:dyDescent="0.2">
      <c r="A957" s="384">
        <v>1117</v>
      </c>
      <c r="B957" s="309" t="s">
        <v>1141</v>
      </c>
      <c r="C957" s="618" t="s">
        <v>1141</v>
      </c>
    </row>
    <row r="958" spans="1:3" ht="22.5" x14ac:dyDescent="0.2">
      <c r="A958" s="384">
        <v>1118</v>
      </c>
      <c r="B958" s="286" t="s">
        <v>1143</v>
      </c>
      <c r="C958" s="524" t="s">
        <v>1143</v>
      </c>
    </row>
    <row r="959" spans="1:3" ht="33.75" x14ac:dyDescent="0.2">
      <c r="A959" s="384">
        <v>1119</v>
      </c>
      <c r="B959" s="286" t="s">
        <v>1142</v>
      </c>
      <c r="C959" s="524" t="s">
        <v>1142</v>
      </c>
    </row>
    <row r="960" spans="1:3" x14ac:dyDescent="0.2">
      <c r="A960" s="384">
        <v>1120</v>
      </c>
      <c r="B960" s="72" t="s">
        <v>1175</v>
      </c>
      <c r="C960" s="523" t="s">
        <v>1175</v>
      </c>
    </row>
    <row r="961" spans="1:3" ht="22.5" x14ac:dyDescent="0.2">
      <c r="A961" s="384">
        <v>1121</v>
      </c>
      <c r="B961" s="284" t="s">
        <v>1176</v>
      </c>
      <c r="C961" s="524" t="s">
        <v>1176</v>
      </c>
    </row>
    <row r="962" spans="1:3" ht="31.5" x14ac:dyDescent="0.2">
      <c r="A962" s="384">
        <v>1122</v>
      </c>
      <c r="B962" s="310" t="s">
        <v>1487</v>
      </c>
      <c r="C962" s="618" t="s">
        <v>1487</v>
      </c>
    </row>
    <row r="963" spans="1:3" x14ac:dyDescent="0.2">
      <c r="A963" s="384">
        <v>1123</v>
      </c>
      <c r="B963" s="286" t="s">
        <v>1145</v>
      </c>
      <c r="C963" s="524" t="s">
        <v>1145</v>
      </c>
    </row>
    <row r="964" spans="1:3" x14ac:dyDescent="0.2">
      <c r="A964" s="384">
        <v>1124</v>
      </c>
      <c r="B964" s="302" t="s">
        <v>1146</v>
      </c>
      <c r="C964" s="618" t="s">
        <v>1146</v>
      </c>
    </row>
    <row r="965" spans="1:3" ht="22.5" x14ac:dyDescent="0.2">
      <c r="A965" s="384">
        <v>1125</v>
      </c>
      <c r="B965" s="303" t="s">
        <v>1177</v>
      </c>
      <c r="C965" s="520" t="s">
        <v>1177</v>
      </c>
    </row>
    <row r="966" spans="1:3" x14ac:dyDescent="0.2">
      <c r="A966" s="384">
        <v>1126</v>
      </c>
      <c r="B966" s="302" t="s">
        <v>1196</v>
      </c>
      <c r="C966" s="618" t="s">
        <v>1196</v>
      </c>
    </row>
    <row r="967" spans="1:3" x14ac:dyDescent="0.2">
      <c r="A967" s="384">
        <v>1127</v>
      </c>
      <c r="B967" s="303" t="s">
        <v>1197</v>
      </c>
      <c r="C967" s="520" t="s">
        <v>1197</v>
      </c>
    </row>
    <row r="968" spans="1:3" x14ac:dyDescent="0.2">
      <c r="A968" s="384">
        <v>1128</v>
      </c>
      <c r="B968" s="302" t="s">
        <v>1147</v>
      </c>
      <c r="C968" s="618" t="s">
        <v>1147</v>
      </c>
    </row>
    <row r="969" spans="1:3" ht="22.5" x14ac:dyDescent="0.2">
      <c r="A969" s="384">
        <v>1129</v>
      </c>
      <c r="B969" s="303" t="s">
        <v>1148</v>
      </c>
      <c r="C969" s="520" t="s">
        <v>1148</v>
      </c>
    </row>
    <row r="970" spans="1:3" x14ac:dyDescent="0.2">
      <c r="A970" s="384">
        <v>1130</v>
      </c>
      <c r="B970" s="302" t="s">
        <v>1149</v>
      </c>
      <c r="C970" s="618" t="s">
        <v>1149</v>
      </c>
    </row>
    <row r="971" spans="1:3" ht="22.5" x14ac:dyDescent="0.2">
      <c r="A971" s="384">
        <v>1131</v>
      </c>
      <c r="B971" s="303" t="s">
        <v>1178</v>
      </c>
      <c r="C971" s="520" t="s">
        <v>1178</v>
      </c>
    </row>
    <row r="972" spans="1:3" x14ac:dyDescent="0.2">
      <c r="A972" s="384">
        <v>1132</v>
      </c>
      <c r="B972" s="302" t="s">
        <v>1150</v>
      </c>
      <c r="C972" s="618" t="s">
        <v>1150</v>
      </c>
    </row>
    <row r="973" spans="1:3" x14ac:dyDescent="0.2">
      <c r="A973" s="384">
        <v>1133</v>
      </c>
      <c r="B973" s="303" t="s">
        <v>1151</v>
      </c>
      <c r="C973" s="520" t="s">
        <v>1151</v>
      </c>
    </row>
    <row r="974" spans="1:3" x14ac:dyDescent="0.2">
      <c r="A974" s="384">
        <v>1134</v>
      </c>
      <c r="B974" s="5" t="s">
        <v>1152</v>
      </c>
      <c r="C974" s="666" t="s">
        <v>1152</v>
      </c>
    </row>
    <row r="975" spans="1:3" ht="18" x14ac:dyDescent="0.2">
      <c r="A975" s="384">
        <v>1135</v>
      </c>
      <c r="B975" s="311" t="s">
        <v>1067</v>
      </c>
      <c r="C975" s="624" t="s">
        <v>1067</v>
      </c>
    </row>
    <row r="976" spans="1:3" ht="38.25" x14ac:dyDescent="0.2">
      <c r="A976" s="384">
        <v>1136</v>
      </c>
      <c r="B976" s="312" t="s">
        <v>1224</v>
      </c>
      <c r="C976" s="625" t="s">
        <v>1418</v>
      </c>
    </row>
    <row r="977" spans="1:3" ht="63.75" x14ac:dyDescent="0.2">
      <c r="A977" s="384">
        <v>1137</v>
      </c>
      <c r="B977" s="312" t="s">
        <v>1153</v>
      </c>
      <c r="C977" s="625" t="s">
        <v>1153</v>
      </c>
    </row>
    <row r="978" spans="1:3" ht="25.5" x14ac:dyDescent="0.2">
      <c r="A978" s="384">
        <v>1138</v>
      </c>
      <c r="B978" s="312" t="s">
        <v>1154</v>
      </c>
      <c r="C978" s="625" t="s">
        <v>1154</v>
      </c>
    </row>
    <row r="979" spans="1:3" x14ac:dyDescent="0.2">
      <c r="A979" s="384">
        <v>1139</v>
      </c>
      <c r="B979" s="596" t="s">
        <v>1051</v>
      </c>
      <c r="C979" s="626" t="s">
        <v>1051</v>
      </c>
    </row>
    <row r="980" spans="1:3" x14ac:dyDescent="0.2">
      <c r="A980" s="384">
        <v>1140</v>
      </c>
      <c r="B980" s="597" t="s">
        <v>1050</v>
      </c>
      <c r="C980" s="626" t="s">
        <v>1050</v>
      </c>
    </row>
    <row r="981" spans="1:3" ht="22.5" x14ac:dyDescent="0.2">
      <c r="A981" s="384">
        <v>1141</v>
      </c>
      <c r="B981" s="598" t="s">
        <v>1047</v>
      </c>
      <c r="C981" s="627" t="s">
        <v>1047</v>
      </c>
    </row>
    <row r="982" spans="1:3" x14ac:dyDescent="0.2">
      <c r="A982" s="384">
        <v>1142</v>
      </c>
      <c r="B982" s="599" t="s">
        <v>1046</v>
      </c>
      <c r="C982" s="628" t="s">
        <v>1046</v>
      </c>
    </row>
    <row r="983" spans="1:3" x14ac:dyDescent="0.2">
      <c r="A983" s="384">
        <v>1143</v>
      </c>
      <c r="B983" s="599" t="s">
        <v>1045</v>
      </c>
      <c r="C983" s="628" t="s">
        <v>1045</v>
      </c>
    </row>
    <row r="984" spans="1:3" x14ac:dyDescent="0.2">
      <c r="A984" s="384">
        <v>1144</v>
      </c>
      <c r="B984" s="315" t="s">
        <v>1226</v>
      </c>
      <c r="C984" s="627" t="s">
        <v>1419</v>
      </c>
    </row>
    <row r="985" spans="1:3" x14ac:dyDescent="0.2">
      <c r="A985" s="384">
        <v>1145</v>
      </c>
      <c r="B985" s="600" t="s">
        <v>1063</v>
      </c>
      <c r="C985" s="628" t="s">
        <v>1063</v>
      </c>
    </row>
    <row r="986" spans="1:3" x14ac:dyDescent="0.2">
      <c r="A986" s="384">
        <v>1146</v>
      </c>
      <c r="B986" s="600" t="s">
        <v>1229</v>
      </c>
      <c r="C986" s="628" t="s">
        <v>1229</v>
      </c>
    </row>
    <row r="987" spans="1:3" x14ac:dyDescent="0.2">
      <c r="A987" s="384">
        <v>1147</v>
      </c>
      <c r="B987" s="601" t="s">
        <v>1218</v>
      </c>
      <c r="C987" s="669" t="s">
        <v>1218</v>
      </c>
    </row>
    <row r="988" spans="1:3" x14ac:dyDescent="0.2">
      <c r="A988" s="384">
        <v>1148</v>
      </c>
      <c r="B988" s="601" t="s">
        <v>1059</v>
      </c>
      <c r="C988" s="669" t="s">
        <v>1059</v>
      </c>
    </row>
    <row r="989" spans="1:3" x14ac:dyDescent="0.2">
      <c r="A989" s="384">
        <v>1149</v>
      </c>
      <c r="B989" s="313" t="s">
        <v>1225</v>
      </c>
      <c r="C989" s="629" t="s">
        <v>1225</v>
      </c>
    </row>
    <row r="990" spans="1:3" x14ac:dyDescent="0.2">
      <c r="A990" s="384">
        <v>1150</v>
      </c>
      <c r="B990" s="313" t="s">
        <v>1058</v>
      </c>
      <c r="C990" s="629" t="s">
        <v>1058</v>
      </c>
    </row>
    <row r="991" spans="1:3" ht="25.5" x14ac:dyDescent="0.2">
      <c r="A991" s="384">
        <v>1151</v>
      </c>
      <c r="B991" s="312" t="s">
        <v>1057</v>
      </c>
      <c r="C991" s="625" t="s">
        <v>1057</v>
      </c>
    </row>
    <row r="992" spans="1:3" x14ac:dyDescent="0.2">
      <c r="A992" s="384">
        <v>1152</v>
      </c>
      <c r="B992" s="314" t="s">
        <v>1052</v>
      </c>
      <c r="C992" s="630" t="s">
        <v>1052</v>
      </c>
    </row>
    <row r="993" spans="1:3" x14ac:dyDescent="0.2">
      <c r="A993" s="384">
        <v>1153</v>
      </c>
      <c r="B993" s="315" t="s">
        <v>1056</v>
      </c>
      <c r="C993" s="627" t="s">
        <v>1056</v>
      </c>
    </row>
    <row r="994" spans="1:3" x14ac:dyDescent="0.2">
      <c r="A994" s="384">
        <v>1154</v>
      </c>
      <c r="B994" s="602" t="s">
        <v>1055</v>
      </c>
      <c r="C994" s="631" t="s">
        <v>1055</v>
      </c>
    </row>
    <row r="995" spans="1:3" ht="25.5" x14ac:dyDescent="0.2">
      <c r="A995" s="384">
        <v>1155</v>
      </c>
      <c r="B995" s="316" t="s">
        <v>1219</v>
      </c>
      <c r="C995" s="625" t="s">
        <v>1219</v>
      </c>
    </row>
    <row r="996" spans="1:3" x14ac:dyDescent="0.2">
      <c r="A996" s="384">
        <v>1156</v>
      </c>
      <c r="B996" s="315" t="s">
        <v>1054</v>
      </c>
      <c r="C996" s="627" t="s">
        <v>1054</v>
      </c>
    </row>
    <row r="997" spans="1:3" x14ac:dyDescent="0.2">
      <c r="A997" s="384">
        <v>1157</v>
      </c>
      <c r="B997" s="315" t="s">
        <v>1053</v>
      </c>
      <c r="C997" s="627" t="s">
        <v>1053</v>
      </c>
    </row>
    <row r="998" spans="1:3" x14ac:dyDescent="0.2">
      <c r="A998" s="384">
        <v>1158</v>
      </c>
      <c r="B998" s="317" t="s">
        <v>1044</v>
      </c>
      <c r="C998" s="632" t="s">
        <v>1044</v>
      </c>
    </row>
    <row r="999" spans="1:3" x14ac:dyDescent="0.2">
      <c r="A999" s="384">
        <v>1159</v>
      </c>
      <c r="B999" s="312" t="s">
        <v>1179</v>
      </c>
      <c r="C999" s="625" t="s">
        <v>1179</v>
      </c>
    </row>
    <row r="1000" spans="1:3" x14ac:dyDescent="0.2">
      <c r="A1000" s="384">
        <v>1160</v>
      </c>
      <c r="B1000" s="315" t="s">
        <v>1049</v>
      </c>
      <c r="C1000" s="627" t="s">
        <v>1049</v>
      </c>
    </row>
    <row r="1001" spans="1:3" x14ac:dyDescent="0.2">
      <c r="A1001" s="384">
        <v>1161</v>
      </c>
      <c r="B1001" s="315" t="s">
        <v>1048</v>
      </c>
      <c r="C1001" s="627" t="s">
        <v>1048</v>
      </c>
    </row>
    <row r="1002" spans="1:3" x14ac:dyDescent="0.2">
      <c r="A1002" s="384">
        <v>1162</v>
      </c>
      <c r="B1002" s="315" t="s">
        <v>1199</v>
      </c>
      <c r="C1002" s="627" t="s">
        <v>1199</v>
      </c>
    </row>
    <row r="1003" spans="1:3" ht="38.25" x14ac:dyDescent="0.2">
      <c r="A1003" s="384">
        <v>1163</v>
      </c>
      <c r="B1003" s="318" t="s">
        <v>1076</v>
      </c>
      <c r="C1003" s="523" t="s">
        <v>1076</v>
      </c>
    </row>
    <row r="1004" spans="1:3" ht="45" x14ac:dyDescent="0.2">
      <c r="A1004" s="384">
        <v>1164</v>
      </c>
      <c r="B1004" s="289" t="s">
        <v>1075</v>
      </c>
      <c r="C1004" s="524" t="s">
        <v>1075</v>
      </c>
    </row>
    <row r="1005" spans="1:3" x14ac:dyDescent="0.2">
      <c r="A1005" s="384">
        <v>1165</v>
      </c>
      <c r="B1005" s="603" t="s">
        <v>1074</v>
      </c>
      <c r="C1005" s="619" t="s">
        <v>1074</v>
      </c>
    </row>
    <row r="1006" spans="1:3" x14ac:dyDescent="0.2">
      <c r="A1006" s="384">
        <v>1166</v>
      </c>
      <c r="B1006" s="603" t="s">
        <v>1073</v>
      </c>
      <c r="C1006" s="619" t="s">
        <v>1073</v>
      </c>
    </row>
    <row r="1007" spans="1:3" x14ac:dyDescent="0.2">
      <c r="A1007" s="384">
        <v>1167</v>
      </c>
      <c r="B1007" s="603" t="s">
        <v>1072</v>
      </c>
      <c r="C1007" s="619" t="s">
        <v>1072</v>
      </c>
    </row>
    <row r="1008" spans="1:3" ht="22.5" x14ac:dyDescent="0.2">
      <c r="A1008" s="384">
        <v>1168</v>
      </c>
      <c r="B1008" s="603" t="s">
        <v>1071</v>
      </c>
      <c r="C1008" s="619" t="s">
        <v>1071</v>
      </c>
    </row>
    <row r="1009" spans="1:3" x14ac:dyDescent="0.2">
      <c r="A1009" s="384">
        <v>1169</v>
      </c>
      <c r="B1009" s="319" t="s">
        <v>1190</v>
      </c>
      <c r="C1009" s="619" t="s">
        <v>1190</v>
      </c>
    </row>
    <row r="1010" spans="1:3" x14ac:dyDescent="0.2">
      <c r="A1010" s="384">
        <v>1170</v>
      </c>
      <c r="B1010" s="319" t="s">
        <v>1070</v>
      </c>
      <c r="C1010" s="619" t="s">
        <v>1070</v>
      </c>
    </row>
    <row r="1011" spans="1:3" x14ac:dyDescent="0.2">
      <c r="A1011" s="384">
        <v>1171</v>
      </c>
      <c r="B1011" s="319" t="s">
        <v>1069</v>
      </c>
      <c r="C1011" s="619" t="s">
        <v>1069</v>
      </c>
    </row>
    <row r="1012" spans="1:3" x14ac:dyDescent="0.2">
      <c r="A1012" s="384">
        <v>1172</v>
      </c>
      <c r="B1012" s="102" t="s">
        <v>1068</v>
      </c>
      <c r="C1012" s="592" t="s">
        <v>1068</v>
      </c>
    </row>
    <row r="1013" spans="1:3" x14ac:dyDescent="0.2">
      <c r="A1013" s="384">
        <v>1173</v>
      </c>
      <c r="B1013" s="5" t="s">
        <v>1157</v>
      </c>
      <c r="C1013" s="666" t="s">
        <v>1157</v>
      </c>
    </row>
    <row r="1014" spans="1:3" ht="15.75" x14ac:dyDescent="0.25">
      <c r="A1014" s="384">
        <v>1174</v>
      </c>
      <c r="B1014" s="113" t="s">
        <v>1085</v>
      </c>
      <c r="C1014" s="525" t="s">
        <v>1085</v>
      </c>
    </row>
    <row r="1015" spans="1:3" x14ac:dyDescent="0.2">
      <c r="A1015" s="384">
        <v>1175</v>
      </c>
      <c r="B1015" s="101" t="s">
        <v>1084</v>
      </c>
      <c r="C1015" s="522" t="s">
        <v>1084</v>
      </c>
    </row>
    <row r="1016" spans="1:3" ht="25.5" x14ac:dyDescent="0.2">
      <c r="A1016" s="384">
        <v>1176</v>
      </c>
      <c r="B1016" s="320" t="s">
        <v>1213</v>
      </c>
      <c r="C1016" s="523" t="s">
        <v>1420</v>
      </c>
    </row>
    <row r="1017" spans="1:3" ht="22.5" x14ac:dyDescent="0.2">
      <c r="A1017" s="384">
        <v>1177</v>
      </c>
      <c r="B1017" s="289" t="s">
        <v>1159</v>
      </c>
      <c r="C1017" s="524" t="s">
        <v>1159</v>
      </c>
    </row>
    <row r="1018" spans="1:3" ht="22.5" x14ac:dyDescent="0.2">
      <c r="A1018" s="384">
        <v>1178</v>
      </c>
      <c r="B1018" s="289" t="s">
        <v>1160</v>
      </c>
      <c r="C1018" s="524" t="s">
        <v>1160</v>
      </c>
    </row>
    <row r="1019" spans="1:3" x14ac:dyDescent="0.2">
      <c r="A1019" s="384">
        <v>1179</v>
      </c>
      <c r="B1019" s="570" t="s">
        <v>1158</v>
      </c>
      <c r="C1019" s="619" t="s">
        <v>1158</v>
      </c>
    </row>
    <row r="1020" spans="1:3" x14ac:dyDescent="0.2">
      <c r="A1020" s="384">
        <v>1180</v>
      </c>
      <c r="B1020" s="570" t="s">
        <v>1083</v>
      </c>
      <c r="C1020" s="619" t="s">
        <v>1083</v>
      </c>
    </row>
    <row r="1021" spans="1:3" ht="22.5" x14ac:dyDescent="0.2">
      <c r="A1021" s="384">
        <v>1181</v>
      </c>
      <c r="B1021" s="570" t="s">
        <v>1220</v>
      </c>
      <c r="C1021" s="619" t="s">
        <v>1421</v>
      </c>
    </row>
    <row r="1022" spans="1:3" x14ac:dyDescent="0.2">
      <c r="A1022" s="384">
        <v>1182</v>
      </c>
      <c r="B1022" s="294" t="s">
        <v>1165</v>
      </c>
      <c r="C1022" s="633" t="s">
        <v>1165</v>
      </c>
    </row>
    <row r="1023" spans="1:3" x14ac:dyDescent="0.2">
      <c r="A1023" s="384">
        <v>1183</v>
      </c>
      <c r="B1023" s="295" t="s">
        <v>1166</v>
      </c>
      <c r="C1023" s="633" t="s">
        <v>1166</v>
      </c>
    </row>
    <row r="1024" spans="1:3" x14ac:dyDescent="0.2">
      <c r="A1024" s="384">
        <v>1184</v>
      </c>
      <c r="B1024" s="604" t="s">
        <v>1082</v>
      </c>
      <c r="C1024" s="622" t="s">
        <v>1082</v>
      </c>
    </row>
    <row r="1025" spans="1:3" ht="15.75" x14ac:dyDescent="0.2">
      <c r="A1025" s="384">
        <v>1185</v>
      </c>
      <c r="B1025" s="138" t="s">
        <v>1081</v>
      </c>
      <c r="C1025" s="525" t="s">
        <v>1081</v>
      </c>
    </row>
    <row r="1026" spans="1:3" x14ac:dyDescent="0.2">
      <c r="A1026" s="384">
        <v>1186</v>
      </c>
      <c r="B1026" s="570" t="s">
        <v>1080</v>
      </c>
      <c r="C1026" s="619" t="s">
        <v>1080</v>
      </c>
    </row>
    <row r="1027" spans="1:3" x14ac:dyDescent="0.2">
      <c r="A1027" s="384">
        <v>1187</v>
      </c>
      <c r="B1027" s="605" t="s">
        <v>1079</v>
      </c>
      <c r="C1027" s="522" t="s">
        <v>1079</v>
      </c>
    </row>
    <row r="1028" spans="1:3" x14ac:dyDescent="0.2">
      <c r="A1028" s="384">
        <v>1188</v>
      </c>
      <c r="B1028" s="605" t="s">
        <v>1078</v>
      </c>
      <c r="C1028" s="522" t="s">
        <v>1078</v>
      </c>
    </row>
    <row r="1029" spans="1:3" x14ac:dyDescent="0.2">
      <c r="A1029" s="384">
        <v>1189</v>
      </c>
      <c r="B1029" s="321" t="s">
        <v>1136</v>
      </c>
      <c r="C1029" s="613" t="s">
        <v>1136</v>
      </c>
    </row>
    <row r="1030" spans="1:3" x14ac:dyDescent="0.2">
      <c r="A1030" s="384">
        <v>1190</v>
      </c>
      <c r="B1030" s="321" t="s">
        <v>1137</v>
      </c>
      <c r="C1030" s="613" t="s">
        <v>1137</v>
      </c>
    </row>
    <row r="1031" spans="1:3" x14ac:dyDescent="0.2">
      <c r="A1031" s="384">
        <v>1191</v>
      </c>
      <c r="B1031" s="321" t="s">
        <v>1022</v>
      </c>
      <c r="C1031" s="613" t="s">
        <v>1022</v>
      </c>
    </row>
    <row r="1032" spans="1:3" x14ac:dyDescent="0.2">
      <c r="A1032" s="384">
        <v>1192</v>
      </c>
      <c r="B1032" s="296" t="s">
        <v>1198</v>
      </c>
      <c r="C1032" s="613" t="s">
        <v>1198</v>
      </c>
    </row>
    <row r="1033" spans="1:3" x14ac:dyDescent="0.2">
      <c r="A1033" s="384">
        <v>1193</v>
      </c>
      <c r="B1033" s="110" t="s">
        <v>1204</v>
      </c>
      <c r="C1033" s="670" t="s">
        <v>1204</v>
      </c>
    </row>
    <row r="1034" spans="1:3" ht="102" x14ac:dyDescent="0.2">
      <c r="A1034" s="384">
        <v>1194</v>
      </c>
      <c r="B1034" s="386" t="s">
        <v>1222</v>
      </c>
      <c r="C1034" s="670" t="s">
        <v>1222</v>
      </c>
    </row>
    <row r="1035" spans="1:3" ht="25.5" x14ac:dyDescent="0.2">
      <c r="A1035" s="384">
        <v>1195</v>
      </c>
      <c r="B1035" s="386" t="s">
        <v>1212</v>
      </c>
      <c r="C1035" s="670" t="s">
        <v>1212</v>
      </c>
    </row>
    <row r="1036" spans="1:3" x14ac:dyDescent="0.2">
      <c r="A1036" s="384" t="s">
        <v>1478</v>
      </c>
      <c r="B1036" s="106" t="s">
        <v>1478</v>
      </c>
      <c r="C1036" s="634" t="s">
        <v>1478</v>
      </c>
    </row>
    <row r="1037" spans="1:3" ht="52.5" x14ac:dyDescent="0.2">
      <c r="A1037" s="384">
        <v>2000</v>
      </c>
      <c r="B1037" s="290" t="s">
        <v>1232</v>
      </c>
      <c r="C1037" s="612" t="s">
        <v>1232</v>
      </c>
    </row>
    <row r="1038" spans="1:3" ht="52.5" x14ac:dyDescent="0.2">
      <c r="A1038" s="384">
        <v>2001</v>
      </c>
      <c r="B1038" s="582" t="s">
        <v>1360</v>
      </c>
      <c r="C1038" s="612" t="s">
        <v>1360</v>
      </c>
    </row>
    <row r="1039" spans="1:3" x14ac:dyDescent="0.2">
      <c r="A1039" s="384">
        <v>2002</v>
      </c>
      <c r="B1039" t="s">
        <v>1484</v>
      </c>
      <c r="C1039" s="671" t="s">
        <v>1484</v>
      </c>
    </row>
    <row r="1040" spans="1:3" x14ac:dyDescent="0.2">
      <c r="A1040" s="384">
        <v>2003</v>
      </c>
      <c r="B1040" t="s">
        <v>1326</v>
      </c>
      <c r="C1040" s="671" t="s">
        <v>1326</v>
      </c>
    </row>
    <row r="1041" spans="1:3" x14ac:dyDescent="0.2">
      <c r="A1041" s="384">
        <v>2004</v>
      </c>
      <c r="B1041" t="s">
        <v>1325</v>
      </c>
      <c r="C1041" s="671" t="s">
        <v>1325</v>
      </c>
    </row>
    <row r="1042" spans="1:3" x14ac:dyDescent="0.2">
      <c r="A1042" s="384">
        <v>2005</v>
      </c>
      <c r="B1042" s="552" t="s">
        <v>1233</v>
      </c>
      <c r="C1042" s="615" t="s">
        <v>1233</v>
      </c>
    </row>
    <row r="1043" spans="1:3" x14ac:dyDescent="0.2">
      <c r="A1043" s="384">
        <v>2006</v>
      </c>
      <c r="B1043" s="552" t="s">
        <v>1327</v>
      </c>
      <c r="C1043" s="615" t="s">
        <v>1327</v>
      </c>
    </row>
    <row r="1044" spans="1:3" x14ac:dyDescent="0.2">
      <c r="A1044" s="384">
        <v>2007</v>
      </c>
      <c r="B1044" s="583" t="s">
        <v>1361</v>
      </c>
      <c r="C1044" s="593" t="s">
        <v>1361</v>
      </c>
    </row>
    <row r="1045" spans="1:3" x14ac:dyDescent="0.2">
      <c r="A1045" s="384">
        <v>2008</v>
      </c>
      <c r="B1045" s="298" t="s">
        <v>1234</v>
      </c>
      <c r="C1045" s="519" t="s">
        <v>1234</v>
      </c>
    </row>
    <row r="1046" spans="1:3" x14ac:dyDescent="0.2">
      <c r="A1046" s="384">
        <v>2009</v>
      </c>
      <c r="B1046" s="584" t="s">
        <v>1235</v>
      </c>
      <c r="C1046" s="615" t="s">
        <v>1235</v>
      </c>
    </row>
    <row r="1047" spans="1:3" x14ac:dyDescent="0.2">
      <c r="A1047" s="384">
        <v>2010</v>
      </c>
      <c r="B1047" s="584" t="s">
        <v>1236</v>
      </c>
      <c r="C1047" s="615" t="s">
        <v>1236</v>
      </c>
    </row>
    <row r="1048" spans="1:3" x14ac:dyDescent="0.2">
      <c r="A1048" s="384">
        <v>2011</v>
      </c>
      <c r="B1048" s="584" t="s">
        <v>1237</v>
      </c>
      <c r="C1048" s="615" t="s">
        <v>1237</v>
      </c>
    </row>
    <row r="1049" spans="1:3" x14ac:dyDescent="0.2">
      <c r="A1049" s="384">
        <v>2012</v>
      </c>
      <c r="B1049" s="556" t="s">
        <v>1280</v>
      </c>
      <c r="C1049" s="614" t="s">
        <v>1280</v>
      </c>
    </row>
    <row r="1050" spans="1:3" ht="76.5" x14ac:dyDescent="0.2">
      <c r="A1050" s="384">
        <v>2013</v>
      </c>
      <c r="B1050" s="557" t="s">
        <v>1410</v>
      </c>
      <c r="C1050" s="615" t="s">
        <v>1410</v>
      </c>
    </row>
    <row r="1051" spans="1:3" x14ac:dyDescent="0.2">
      <c r="A1051" s="384">
        <v>2014</v>
      </c>
      <c r="B1051" s="552" t="s">
        <v>1395</v>
      </c>
      <c r="C1051" s="615" t="s">
        <v>1395</v>
      </c>
    </row>
    <row r="1052" spans="1:3" x14ac:dyDescent="0.2">
      <c r="A1052" s="384">
        <v>2015</v>
      </c>
      <c r="B1052" t="s">
        <v>1281</v>
      </c>
      <c r="C1052" s="671" t="s">
        <v>1281</v>
      </c>
    </row>
    <row r="1053" spans="1:3" ht="38.25" x14ac:dyDescent="0.2">
      <c r="A1053" s="384">
        <v>2016</v>
      </c>
      <c r="B1053" s="552" t="s">
        <v>1396</v>
      </c>
      <c r="C1053" s="615" t="s">
        <v>1396</v>
      </c>
    </row>
    <row r="1054" spans="1:3" ht="63.75" x14ac:dyDescent="0.2">
      <c r="A1054" s="384">
        <v>2017</v>
      </c>
      <c r="B1054" s="552" t="s">
        <v>1464</v>
      </c>
      <c r="C1054" s="615" t="s">
        <v>1464</v>
      </c>
    </row>
    <row r="1055" spans="1:3" x14ac:dyDescent="0.2">
      <c r="A1055" s="384">
        <v>2018</v>
      </c>
      <c r="B1055" s="552" t="s">
        <v>1282</v>
      </c>
      <c r="C1055" s="615" t="s">
        <v>1282</v>
      </c>
    </row>
    <row r="1056" spans="1:3" x14ac:dyDescent="0.2">
      <c r="A1056" s="384">
        <v>2019</v>
      </c>
      <c r="B1056" t="s">
        <v>1463</v>
      </c>
      <c r="C1056" s="671" t="s">
        <v>1463</v>
      </c>
    </row>
    <row r="1057" spans="1:3" ht="25.5" x14ac:dyDescent="0.2">
      <c r="A1057" s="384">
        <v>2020</v>
      </c>
      <c r="B1057" s="552" t="s">
        <v>1283</v>
      </c>
      <c r="C1057" s="615" t="s">
        <v>1283</v>
      </c>
    </row>
    <row r="1058" spans="1:3" x14ac:dyDescent="0.2">
      <c r="A1058" s="384">
        <v>2021</v>
      </c>
      <c r="B1058" t="s">
        <v>1284</v>
      </c>
      <c r="C1058" s="671" t="s">
        <v>1284</v>
      </c>
    </row>
    <row r="1059" spans="1:3" ht="51" x14ac:dyDescent="0.2">
      <c r="A1059" s="384">
        <v>2022</v>
      </c>
      <c r="B1059" s="552" t="s">
        <v>1285</v>
      </c>
      <c r="C1059" s="615" t="s">
        <v>1285</v>
      </c>
    </row>
    <row r="1060" spans="1:3" ht="38.25" x14ac:dyDescent="0.2">
      <c r="A1060" s="384">
        <v>2023</v>
      </c>
      <c r="B1060" s="552" t="s">
        <v>1286</v>
      </c>
      <c r="C1060" s="615" t="s">
        <v>1286</v>
      </c>
    </row>
    <row r="1061" spans="1:3" x14ac:dyDescent="0.2">
      <c r="A1061" s="384">
        <v>2024</v>
      </c>
      <c r="B1061" t="s">
        <v>1287</v>
      </c>
      <c r="C1061" s="671" t="s">
        <v>1287</v>
      </c>
    </row>
    <row r="1062" spans="1:3" x14ac:dyDescent="0.2">
      <c r="A1062" s="384">
        <v>2025</v>
      </c>
      <c r="B1062" s="553" t="s">
        <v>1288</v>
      </c>
      <c r="C1062" s="614" t="s">
        <v>1288</v>
      </c>
    </row>
    <row r="1063" spans="1:3" ht="38.25" x14ac:dyDescent="0.2">
      <c r="A1063" s="384">
        <v>2026</v>
      </c>
      <c r="B1063" s="552" t="s">
        <v>1289</v>
      </c>
      <c r="C1063" s="615" t="s">
        <v>1289</v>
      </c>
    </row>
    <row r="1064" spans="1:3" ht="38.25" x14ac:dyDescent="0.2">
      <c r="A1064" s="384">
        <v>2027</v>
      </c>
      <c r="B1064" s="552" t="s">
        <v>1362</v>
      </c>
      <c r="C1064" s="615" t="s">
        <v>1362</v>
      </c>
    </row>
    <row r="1065" spans="1:3" x14ac:dyDescent="0.2">
      <c r="A1065" s="384">
        <v>2028</v>
      </c>
      <c r="B1065" s="552" t="s">
        <v>1290</v>
      </c>
      <c r="C1065" s="615" t="s">
        <v>1290</v>
      </c>
    </row>
    <row r="1066" spans="1:3" x14ac:dyDescent="0.2">
      <c r="A1066" s="384">
        <v>2029</v>
      </c>
      <c r="B1066" t="s">
        <v>1291</v>
      </c>
      <c r="C1066" s="671" t="s">
        <v>1291</v>
      </c>
    </row>
    <row r="1067" spans="1:3" ht="51" x14ac:dyDescent="0.2">
      <c r="A1067" s="384">
        <v>2030</v>
      </c>
      <c r="B1067" s="552" t="s">
        <v>1486</v>
      </c>
      <c r="C1067" s="615" t="s">
        <v>1486</v>
      </c>
    </row>
    <row r="1068" spans="1:3" x14ac:dyDescent="0.2">
      <c r="A1068" s="384">
        <v>2031</v>
      </c>
      <c r="B1068" s="553" t="s">
        <v>1292</v>
      </c>
      <c r="C1068" s="614" t="s">
        <v>1292</v>
      </c>
    </row>
    <row r="1069" spans="1:3" ht="63.75" x14ac:dyDescent="0.2">
      <c r="A1069" s="384">
        <v>2032</v>
      </c>
      <c r="B1069" s="552" t="s">
        <v>1297</v>
      </c>
      <c r="C1069" s="615" t="s">
        <v>1297</v>
      </c>
    </row>
    <row r="1070" spans="1:3" ht="51" x14ac:dyDescent="0.2">
      <c r="A1070" s="384">
        <v>2033</v>
      </c>
      <c r="B1070" s="552" t="s">
        <v>1293</v>
      </c>
      <c r="C1070" s="615" t="s">
        <v>1293</v>
      </c>
    </row>
    <row r="1071" spans="1:3" ht="38.25" x14ac:dyDescent="0.2">
      <c r="A1071" s="384">
        <v>2034</v>
      </c>
      <c r="B1071" s="552" t="s">
        <v>1367</v>
      </c>
      <c r="C1071" s="615" t="s">
        <v>1367</v>
      </c>
    </row>
    <row r="1072" spans="1:3" ht="25.5" x14ac:dyDescent="0.2">
      <c r="A1072" s="384">
        <v>2035</v>
      </c>
      <c r="B1072" s="552" t="s">
        <v>1294</v>
      </c>
      <c r="C1072" s="615" t="s">
        <v>1294</v>
      </c>
    </row>
    <row r="1073" spans="1:3" ht="38.25" x14ac:dyDescent="0.2">
      <c r="A1073" s="384">
        <v>2036</v>
      </c>
      <c r="B1073" s="552" t="s">
        <v>1298</v>
      </c>
      <c r="C1073" s="615" t="s">
        <v>1298</v>
      </c>
    </row>
    <row r="1074" spans="1:3" ht="38.25" x14ac:dyDescent="0.2">
      <c r="A1074" s="384">
        <v>2037</v>
      </c>
      <c r="B1074" s="552" t="s">
        <v>1295</v>
      </c>
      <c r="C1074" s="615" t="s">
        <v>1295</v>
      </c>
    </row>
    <row r="1075" spans="1:3" x14ac:dyDescent="0.2">
      <c r="A1075" s="384">
        <v>2038</v>
      </c>
      <c r="B1075" t="s">
        <v>1296</v>
      </c>
      <c r="C1075" s="671" t="s">
        <v>1296</v>
      </c>
    </row>
    <row r="1076" spans="1:3" ht="89.25" x14ac:dyDescent="0.2">
      <c r="A1076" s="384">
        <v>2039</v>
      </c>
      <c r="B1076" s="552" t="s">
        <v>1397</v>
      </c>
      <c r="C1076" s="615" t="s">
        <v>1397</v>
      </c>
    </row>
    <row r="1077" spans="1:3" x14ac:dyDescent="0.2">
      <c r="A1077" s="384">
        <v>2040</v>
      </c>
      <c r="B1077" s="553" t="s">
        <v>1301</v>
      </c>
      <c r="C1077" s="614" t="s">
        <v>1301</v>
      </c>
    </row>
    <row r="1078" spans="1:3" ht="25.5" x14ac:dyDescent="0.2">
      <c r="A1078" s="384">
        <v>2041</v>
      </c>
      <c r="B1078" s="552" t="s">
        <v>1299</v>
      </c>
      <c r="C1078" s="615" t="s">
        <v>1299</v>
      </c>
    </row>
    <row r="1079" spans="1:3" ht="108" x14ac:dyDescent="0.2">
      <c r="A1079" s="384">
        <v>2042</v>
      </c>
      <c r="B1079" s="555" t="s">
        <v>1468</v>
      </c>
      <c r="C1079" s="668" t="s">
        <v>1479</v>
      </c>
    </row>
    <row r="1080" spans="1:3" x14ac:dyDescent="0.2">
      <c r="A1080" s="384">
        <v>2043</v>
      </c>
      <c r="B1080" s="585" t="s">
        <v>1302</v>
      </c>
      <c r="C1080" s="672" t="s">
        <v>1302</v>
      </c>
    </row>
    <row r="1081" spans="1:3" ht="63.75" x14ac:dyDescent="0.2">
      <c r="A1081" s="384">
        <v>2044</v>
      </c>
      <c r="B1081" s="554" t="s">
        <v>1368</v>
      </c>
      <c r="C1081" s="615" t="s">
        <v>1368</v>
      </c>
    </row>
    <row r="1082" spans="1:3" ht="63.75" x14ac:dyDescent="0.2">
      <c r="A1082" s="384">
        <v>2045</v>
      </c>
      <c r="B1082" s="553" t="s">
        <v>1353</v>
      </c>
      <c r="C1082" s="614" t="s">
        <v>1353</v>
      </c>
    </row>
    <row r="1083" spans="1:3" ht="25.5" x14ac:dyDescent="0.2">
      <c r="A1083" s="384">
        <v>2046</v>
      </c>
      <c r="B1083" s="556" t="s">
        <v>1369</v>
      </c>
      <c r="C1083" s="614" t="s">
        <v>1369</v>
      </c>
    </row>
    <row r="1084" spans="1:3" ht="63.75" x14ac:dyDescent="0.2">
      <c r="A1084" s="384">
        <v>2047</v>
      </c>
      <c r="B1084" s="556" t="s">
        <v>1370</v>
      </c>
      <c r="C1084" s="614" t="s">
        <v>1370</v>
      </c>
    </row>
    <row r="1085" spans="1:3" x14ac:dyDescent="0.2">
      <c r="A1085" s="384">
        <v>2048</v>
      </c>
      <c r="B1085" s="586" t="s">
        <v>1356</v>
      </c>
      <c r="C1085" s="635" t="s">
        <v>1356</v>
      </c>
    </row>
    <row r="1086" spans="1:3" ht="26.25" thickBot="1" x14ac:dyDescent="0.25">
      <c r="A1086" s="384">
        <v>2049</v>
      </c>
      <c r="B1086" s="554" t="s">
        <v>1238</v>
      </c>
      <c r="C1086" s="615" t="s">
        <v>1238</v>
      </c>
    </row>
    <row r="1087" spans="1:3" ht="51.75" thickBot="1" x14ac:dyDescent="0.25">
      <c r="A1087" s="384">
        <v>2050</v>
      </c>
      <c r="B1087" s="558" t="s">
        <v>1459</v>
      </c>
      <c r="C1087" s="616" t="s">
        <v>1459</v>
      </c>
    </row>
    <row r="1088" spans="1:3" ht="15.75" x14ac:dyDescent="0.25">
      <c r="A1088" s="384">
        <v>2051</v>
      </c>
      <c r="B1088" s="113" t="s">
        <v>1239</v>
      </c>
      <c r="C1088" s="525" t="s">
        <v>1239</v>
      </c>
    </row>
    <row r="1089" spans="1:3" x14ac:dyDescent="0.2">
      <c r="A1089" s="384">
        <v>2052</v>
      </c>
      <c r="B1089" s="553" t="s">
        <v>1251</v>
      </c>
      <c r="C1089" s="614" t="s">
        <v>1251</v>
      </c>
    </row>
    <row r="1090" spans="1:3" ht="22.5" x14ac:dyDescent="0.2">
      <c r="A1090" s="384">
        <v>2053</v>
      </c>
      <c r="B1090" s="559" t="s">
        <v>1252</v>
      </c>
      <c r="C1090" s="524" t="s">
        <v>1252</v>
      </c>
    </row>
    <row r="1091" spans="1:3" x14ac:dyDescent="0.2">
      <c r="A1091" s="384">
        <v>2054</v>
      </c>
      <c r="B1091" s="563" t="s">
        <v>1391</v>
      </c>
      <c r="C1091" s="635" t="s">
        <v>1391</v>
      </c>
    </row>
    <row r="1092" spans="1:3" ht="31.5" x14ac:dyDescent="0.2">
      <c r="A1092" s="384">
        <v>2055</v>
      </c>
      <c r="B1092" s="561" t="s">
        <v>1392</v>
      </c>
      <c r="C1092" s="618" t="s">
        <v>1392</v>
      </c>
    </row>
    <row r="1093" spans="1:3" x14ac:dyDescent="0.2">
      <c r="A1093" s="384">
        <v>2056</v>
      </c>
      <c r="B1093" s="563" t="s">
        <v>1393</v>
      </c>
      <c r="C1093" s="635" t="s">
        <v>1393</v>
      </c>
    </row>
    <row r="1094" spans="1:3" ht="33.75" x14ac:dyDescent="0.2">
      <c r="A1094" s="384">
        <v>2057</v>
      </c>
      <c r="B1094" s="562" t="s">
        <v>1366</v>
      </c>
      <c r="C1094" s="524" t="s">
        <v>1366</v>
      </c>
    </row>
    <row r="1095" spans="1:3" ht="45" x14ac:dyDescent="0.2">
      <c r="A1095" s="384">
        <v>2058</v>
      </c>
      <c r="B1095" s="562" t="s">
        <v>1364</v>
      </c>
      <c r="C1095" s="524" t="s">
        <v>1364</v>
      </c>
    </row>
    <row r="1096" spans="1:3" x14ac:dyDescent="0.2">
      <c r="A1096" s="384">
        <v>2059</v>
      </c>
      <c r="B1096" s="301" t="s">
        <v>1247</v>
      </c>
      <c r="C1096" s="522" t="s">
        <v>1247</v>
      </c>
    </row>
    <row r="1097" spans="1:3" x14ac:dyDescent="0.2">
      <c r="A1097" s="384">
        <v>2060</v>
      </c>
      <c r="B1097" s="559" t="s">
        <v>1248</v>
      </c>
      <c r="C1097" s="524" t="s">
        <v>1248</v>
      </c>
    </row>
    <row r="1098" spans="1:3" ht="38.25" x14ac:dyDescent="0.2">
      <c r="A1098" s="384">
        <v>2061</v>
      </c>
      <c r="B1098" s="552" t="s">
        <v>1249</v>
      </c>
      <c r="C1098" s="615" t="s">
        <v>1249</v>
      </c>
    </row>
    <row r="1099" spans="1:3" ht="38.25" x14ac:dyDescent="0.2">
      <c r="A1099" s="384">
        <v>2062</v>
      </c>
      <c r="B1099" s="552" t="s">
        <v>1242</v>
      </c>
      <c r="C1099" s="615" t="s">
        <v>1242</v>
      </c>
    </row>
    <row r="1100" spans="1:3" ht="51" x14ac:dyDescent="0.2">
      <c r="A1100" s="384">
        <v>2063</v>
      </c>
      <c r="B1100" s="552" t="s">
        <v>1243</v>
      </c>
      <c r="C1100" s="615" t="s">
        <v>1243</v>
      </c>
    </row>
    <row r="1101" spans="1:3" ht="38.25" x14ac:dyDescent="0.2">
      <c r="A1101" s="384">
        <v>2064</v>
      </c>
      <c r="B1101" s="552" t="s">
        <v>1371</v>
      </c>
      <c r="C1101" s="615" t="s">
        <v>1371</v>
      </c>
    </row>
    <row r="1102" spans="1:3" x14ac:dyDescent="0.2">
      <c r="A1102" s="384">
        <v>2065</v>
      </c>
      <c r="B1102" s="553" t="s">
        <v>1245</v>
      </c>
      <c r="C1102" s="614" t="s">
        <v>1245</v>
      </c>
    </row>
    <row r="1103" spans="1:3" x14ac:dyDescent="0.2">
      <c r="A1103" s="384">
        <v>2066</v>
      </c>
      <c r="B1103" s="553" t="s">
        <v>1373</v>
      </c>
      <c r="C1103" s="614" t="s">
        <v>1373</v>
      </c>
    </row>
    <row r="1104" spans="1:3" x14ac:dyDescent="0.2">
      <c r="A1104" s="384">
        <v>2067</v>
      </c>
      <c r="B1104" s="563" t="s">
        <v>1374</v>
      </c>
      <c r="C1104" s="635" t="s">
        <v>1374</v>
      </c>
    </row>
    <row r="1105" spans="1:3" ht="25.5" x14ac:dyDescent="0.2">
      <c r="A1105" s="384">
        <v>2068</v>
      </c>
      <c r="B1105" s="552" t="s">
        <v>1372</v>
      </c>
      <c r="C1105" s="615" t="s">
        <v>1372</v>
      </c>
    </row>
    <row r="1106" spans="1:3" x14ac:dyDescent="0.2">
      <c r="A1106" s="384">
        <v>2069</v>
      </c>
      <c r="B1106" s="553" t="s">
        <v>1244</v>
      </c>
      <c r="C1106" s="614" t="s">
        <v>1244</v>
      </c>
    </row>
    <row r="1107" spans="1:3" ht="22.5" x14ac:dyDescent="0.2">
      <c r="A1107" s="384">
        <v>2070</v>
      </c>
      <c r="B1107" s="559" t="s">
        <v>1375</v>
      </c>
      <c r="C1107" s="524" t="s">
        <v>1375</v>
      </c>
    </row>
    <row r="1108" spans="1:3" ht="22.5" x14ac:dyDescent="0.2">
      <c r="A1108" s="384">
        <v>2071</v>
      </c>
      <c r="B1108" s="559" t="s">
        <v>1376</v>
      </c>
      <c r="C1108" s="524" t="s">
        <v>1376</v>
      </c>
    </row>
    <row r="1109" spans="1:3" ht="22.5" x14ac:dyDescent="0.2">
      <c r="A1109" s="384">
        <v>2072</v>
      </c>
      <c r="B1109" s="562" t="s">
        <v>1402</v>
      </c>
      <c r="C1109" s="524" t="s">
        <v>1402</v>
      </c>
    </row>
    <row r="1110" spans="1:3" x14ac:dyDescent="0.2">
      <c r="A1110" s="384">
        <v>2073</v>
      </c>
      <c r="B1110" s="563" t="s">
        <v>1274</v>
      </c>
      <c r="C1110" s="635" t="s">
        <v>1274</v>
      </c>
    </row>
    <row r="1111" spans="1:3" ht="22.5" x14ac:dyDescent="0.2">
      <c r="A1111" s="384">
        <v>2074</v>
      </c>
      <c r="B1111" s="564" t="s">
        <v>1275</v>
      </c>
      <c r="C1111" s="520" t="s">
        <v>1275</v>
      </c>
    </row>
    <row r="1112" spans="1:3" x14ac:dyDescent="0.2">
      <c r="A1112" s="384">
        <v>2075</v>
      </c>
      <c r="B1112" s="562" t="s">
        <v>1365</v>
      </c>
      <c r="C1112" s="524" t="s">
        <v>1365</v>
      </c>
    </row>
    <row r="1113" spans="1:3" x14ac:dyDescent="0.2">
      <c r="A1113" s="384">
        <v>2076</v>
      </c>
      <c r="B1113" s="166" t="s">
        <v>1006</v>
      </c>
      <c r="C1113" s="522" t="s">
        <v>1006</v>
      </c>
    </row>
    <row r="1114" spans="1:3" x14ac:dyDescent="0.2">
      <c r="A1114" s="384">
        <v>2077</v>
      </c>
      <c r="B1114" s="301" t="s">
        <v>1489</v>
      </c>
      <c r="C1114" s="522" t="s">
        <v>1489</v>
      </c>
    </row>
    <row r="1115" spans="1:3" x14ac:dyDescent="0.2">
      <c r="A1115" s="384">
        <v>2078</v>
      </c>
      <c r="B1115" s="301" t="s">
        <v>1003</v>
      </c>
      <c r="C1115" s="522" t="s">
        <v>1003</v>
      </c>
    </row>
    <row r="1116" spans="1:3" ht="33.75" x14ac:dyDescent="0.2">
      <c r="A1116" s="384">
        <v>2079</v>
      </c>
      <c r="B1116" s="562" t="s">
        <v>1378</v>
      </c>
      <c r="C1116" s="524" t="s">
        <v>1378</v>
      </c>
    </row>
    <row r="1117" spans="1:3" ht="45" x14ac:dyDescent="0.2">
      <c r="A1117" s="384">
        <v>2080</v>
      </c>
      <c r="B1117" s="303" t="s">
        <v>1386</v>
      </c>
      <c r="C1117" s="520" t="s">
        <v>1386</v>
      </c>
    </row>
    <row r="1118" spans="1:3" x14ac:dyDescent="0.2">
      <c r="A1118" s="384">
        <v>2081</v>
      </c>
      <c r="B1118" s="97" t="s">
        <v>1355</v>
      </c>
      <c r="C1118" s="522" t="s">
        <v>1355</v>
      </c>
    </row>
    <row r="1119" spans="1:3" ht="22.5" x14ac:dyDescent="0.2">
      <c r="A1119" s="384">
        <v>2082</v>
      </c>
      <c r="B1119" s="565" t="s">
        <v>1387</v>
      </c>
      <c r="C1119" s="524" t="s">
        <v>1387</v>
      </c>
    </row>
    <row r="1120" spans="1:3" ht="22.5" x14ac:dyDescent="0.2">
      <c r="A1120" s="384">
        <v>2083</v>
      </c>
      <c r="B1120" s="565" t="s">
        <v>1398</v>
      </c>
      <c r="C1120" s="524" t="s">
        <v>1398</v>
      </c>
    </row>
    <row r="1121" spans="1:3" x14ac:dyDescent="0.2">
      <c r="A1121" s="384">
        <v>2084</v>
      </c>
      <c r="B1121" s="570" t="s">
        <v>1262</v>
      </c>
      <c r="C1121" s="619" t="s">
        <v>1262</v>
      </c>
    </row>
    <row r="1122" spans="1:3" x14ac:dyDescent="0.2">
      <c r="A1122" s="384">
        <v>2085</v>
      </c>
      <c r="B1122" s="570" t="s">
        <v>1264</v>
      </c>
      <c r="C1122" s="619" t="s">
        <v>1264</v>
      </c>
    </row>
    <row r="1123" spans="1:3" x14ac:dyDescent="0.2">
      <c r="A1123" s="384">
        <v>2086</v>
      </c>
      <c r="B1123" s="570" t="s">
        <v>1265</v>
      </c>
      <c r="C1123" s="619" t="s">
        <v>1265</v>
      </c>
    </row>
    <row r="1124" spans="1:3" x14ac:dyDescent="0.2">
      <c r="A1124" s="384">
        <v>2087</v>
      </c>
      <c r="B1124" s="570" t="s">
        <v>1359</v>
      </c>
      <c r="C1124" s="619" t="s">
        <v>1359</v>
      </c>
    </row>
    <row r="1125" spans="1:3" x14ac:dyDescent="0.2">
      <c r="A1125" s="384">
        <v>2088</v>
      </c>
      <c r="B1125" s="97" t="s">
        <v>1399</v>
      </c>
      <c r="C1125" s="522" t="s">
        <v>1399</v>
      </c>
    </row>
    <row r="1126" spans="1:3" x14ac:dyDescent="0.2">
      <c r="A1126" s="384">
        <v>2089</v>
      </c>
      <c r="B1126" s="97" t="s">
        <v>1407</v>
      </c>
      <c r="C1126" s="522" t="s">
        <v>1407</v>
      </c>
    </row>
    <row r="1127" spans="1:3" ht="25.5" x14ac:dyDescent="0.2">
      <c r="A1127" s="384">
        <v>2090</v>
      </c>
      <c r="B1127" s="560" t="s">
        <v>1469</v>
      </c>
      <c r="C1127" s="523" t="s">
        <v>1469</v>
      </c>
    </row>
    <row r="1128" spans="1:3" x14ac:dyDescent="0.2">
      <c r="A1128" s="384">
        <v>2091</v>
      </c>
      <c r="B1128" s="560" t="s">
        <v>1470</v>
      </c>
      <c r="C1128" s="523" t="s">
        <v>1470</v>
      </c>
    </row>
    <row r="1129" spans="1:3" x14ac:dyDescent="0.2">
      <c r="A1129" s="384">
        <v>2092</v>
      </c>
      <c r="B1129" s="560" t="s">
        <v>1471</v>
      </c>
      <c r="C1129" s="523" t="s">
        <v>1471</v>
      </c>
    </row>
    <row r="1130" spans="1:3" ht="22.5" x14ac:dyDescent="0.2">
      <c r="A1130" s="384">
        <v>2093</v>
      </c>
      <c r="B1130" s="559" t="s">
        <v>1472</v>
      </c>
      <c r="C1130" s="524" t="s">
        <v>1472</v>
      </c>
    </row>
    <row r="1131" spans="1:3" x14ac:dyDescent="0.2">
      <c r="A1131" s="384">
        <v>2094</v>
      </c>
      <c r="B1131" s="567" t="s">
        <v>1329</v>
      </c>
      <c r="C1131" s="520" t="s">
        <v>1329</v>
      </c>
    </row>
    <row r="1132" spans="1:3" x14ac:dyDescent="0.2">
      <c r="A1132" s="384">
        <v>2095</v>
      </c>
      <c r="B1132" s="568" t="s">
        <v>1330</v>
      </c>
      <c r="C1132" s="636" t="s">
        <v>1330</v>
      </c>
    </row>
    <row r="1133" spans="1:3" ht="22.5" x14ac:dyDescent="0.2">
      <c r="A1133" s="384">
        <v>2096</v>
      </c>
      <c r="B1133" s="566" t="s">
        <v>1331</v>
      </c>
      <c r="C1133" s="637" t="s">
        <v>1331</v>
      </c>
    </row>
    <row r="1134" spans="1:3" ht="33.75" x14ac:dyDescent="0.2">
      <c r="A1134" s="384">
        <v>2097</v>
      </c>
      <c r="B1134" s="566" t="s">
        <v>1473</v>
      </c>
      <c r="C1134" s="637" t="s">
        <v>1473</v>
      </c>
    </row>
    <row r="1135" spans="1:3" x14ac:dyDescent="0.2">
      <c r="A1135" s="384">
        <v>2098</v>
      </c>
      <c r="B1135" s="568" t="s">
        <v>1332</v>
      </c>
      <c r="C1135" s="636" t="s">
        <v>1332</v>
      </c>
    </row>
    <row r="1136" spans="1:3" ht="45" x14ac:dyDescent="0.2">
      <c r="A1136" s="384">
        <v>2099</v>
      </c>
      <c r="B1136" s="566" t="s">
        <v>1474</v>
      </c>
      <c r="C1136" s="637" t="s">
        <v>1474</v>
      </c>
    </row>
    <row r="1137" spans="1:3" ht="33.75" x14ac:dyDescent="0.2">
      <c r="A1137" s="384">
        <v>2100</v>
      </c>
      <c r="B1137" s="566" t="s">
        <v>1475</v>
      </c>
      <c r="C1137" s="637" t="s">
        <v>1475</v>
      </c>
    </row>
    <row r="1138" spans="1:3" ht="22.5" x14ac:dyDescent="0.2">
      <c r="A1138" s="384">
        <v>2101</v>
      </c>
      <c r="B1138" s="303" t="s">
        <v>1388</v>
      </c>
      <c r="C1138" s="520" t="s">
        <v>1388</v>
      </c>
    </row>
    <row r="1139" spans="1:3" ht="22.5" x14ac:dyDescent="0.2">
      <c r="A1139" s="384">
        <v>2102</v>
      </c>
      <c r="B1139" s="565" t="s">
        <v>1462</v>
      </c>
      <c r="C1139" s="524" t="s">
        <v>1462</v>
      </c>
    </row>
    <row r="1140" spans="1:3" x14ac:dyDescent="0.2">
      <c r="A1140" s="384">
        <v>2103</v>
      </c>
      <c r="B1140" s="560" t="s">
        <v>1389</v>
      </c>
      <c r="C1140" s="523" t="s">
        <v>1389</v>
      </c>
    </row>
    <row r="1141" spans="1:3" ht="25.5" x14ac:dyDescent="0.2">
      <c r="A1141" s="384">
        <v>2104</v>
      </c>
      <c r="B1141" s="560" t="s">
        <v>1390</v>
      </c>
      <c r="C1141" s="523" t="s">
        <v>1390</v>
      </c>
    </row>
    <row r="1142" spans="1:3" ht="22.5" x14ac:dyDescent="0.2">
      <c r="A1142" s="384">
        <v>2105</v>
      </c>
      <c r="B1142" s="565" t="s">
        <v>1328</v>
      </c>
      <c r="C1142" s="524" t="s">
        <v>1328</v>
      </c>
    </row>
    <row r="1143" spans="1:3" ht="18" x14ac:dyDescent="0.2">
      <c r="A1143" s="384">
        <v>2106</v>
      </c>
      <c r="B1143" s="311" t="s">
        <v>1303</v>
      </c>
      <c r="C1143" s="624" t="s">
        <v>1303</v>
      </c>
    </row>
    <row r="1144" spans="1:3" ht="21" x14ac:dyDescent="0.2">
      <c r="A1144" s="384">
        <v>2107</v>
      </c>
      <c r="B1144" s="571" t="s">
        <v>1379</v>
      </c>
      <c r="C1144" s="628" t="s">
        <v>1379</v>
      </c>
    </row>
    <row r="1145" spans="1:3" ht="25.5" x14ac:dyDescent="0.2">
      <c r="A1145" s="384">
        <v>2108</v>
      </c>
      <c r="B1145" s="572" t="s">
        <v>1380</v>
      </c>
      <c r="C1145" s="523" t="s">
        <v>1380</v>
      </c>
    </row>
    <row r="1146" spans="1:3" ht="45" x14ac:dyDescent="0.2">
      <c r="A1146" s="384">
        <v>2109</v>
      </c>
      <c r="B1146" s="573" t="s">
        <v>1341</v>
      </c>
      <c r="C1146" s="524" t="s">
        <v>1341</v>
      </c>
    </row>
    <row r="1147" spans="1:3" ht="22.5" x14ac:dyDescent="0.2">
      <c r="A1147" s="384">
        <v>2110</v>
      </c>
      <c r="B1147" s="574" t="s">
        <v>1342</v>
      </c>
      <c r="C1147" s="524" t="s">
        <v>1342</v>
      </c>
    </row>
    <row r="1148" spans="1:3" x14ac:dyDescent="0.2">
      <c r="A1148" s="384">
        <v>2111</v>
      </c>
      <c r="B1148" s="319" t="s">
        <v>1254</v>
      </c>
      <c r="C1148" s="619" t="s">
        <v>1254</v>
      </c>
    </row>
    <row r="1149" spans="1:3" x14ac:dyDescent="0.2">
      <c r="A1149" s="384">
        <v>2112</v>
      </c>
      <c r="B1149" s="603" t="s">
        <v>1253</v>
      </c>
      <c r="C1149" s="619" t="s">
        <v>1253</v>
      </c>
    </row>
    <row r="1150" spans="1:3" x14ac:dyDescent="0.2">
      <c r="A1150" s="384">
        <v>2113</v>
      </c>
      <c r="B1150" s="606" t="s">
        <v>1340</v>
      </c>
      <c r="C1150" s="619" t="s">
        <v>1340</v>
      </c>
    </row>
    <row r="1151" spans="1:3" x14ac:dyDescent="0.2">
      <c r="A1151" s="384">
        <v>2114</v>
      </c>
      <c r="B1151" s="319" t="s">
        <v>1255</v>
      </c>
      <c r="C1151" s="619" t="s">
        <v>1255</v>
      </c>
    </row>
    <row r="1152" spans="1:3" x14ac:dyDescent="0.2">
      <c r="A1152" s="384">
        <v>2115</v>
      </c>
      <c r="B1152" s="319" t="s">
        <v>1256</v>
      </c>
      <c r="C1152" s="619" t="s">
        <v>1256</v>
      </c>
    </row>
    <row r="1153" spans="1:3" x14ac:dyDescent="0.2">
      <c r="A1153" s="384">
        <v>2116</v>
      </c>
      <c r="B1153" s="319" t="s">
        <v>1257</v>
      </c>
      <c r="C1153" s="619" t="s">
        <v>1257</v>
      </c>
    </row>
    <row r="1154" spans="1:3" x14ac:dyDescent="0.2">
      <c r="A1154" s="384">
        <v>2117</v>
      </c>
      <c r="B1154" s="319" t="s">
        <v>1258</v>
      </c>
      <c r="C1154" s="619" t="s">
        <v>1258</v>
      </c>
    </row>
    <row r="1155" spans="1:3" x14ac:dyDescent="0.2">
      <c r="A1155" s="384">
        <v>2118</v>
      </c>
      <c r="B1155" s="319" t="s">
        <v>1339</v>
      </c>
      <c r="C1155" s="619" t="s">
        <v>1339</v>
      </c>
    </row>
    <row r="1156" spans="1:3" ht="22.5" x14ac:dyDescent="0.2">
      <c r="A1156" s="384">
        <v>2119</v>
      </c>
      <c r="B1156" s="641" t="s">
        <v>1488</v>
      </c>
      <c r="C1156" s="619" t="s">
        <v>1488</v>
      </c>
    </row>
    <row r="1157" spans="1:3" ht="15.75" x14ac:dyDescent="0.25">
      <c r="A1157" s="384">
        <v>2120</v>
      </c>
      <c r="B1157" s="113" t="s">
        <v>1304</v>
      </c>
      <c r="C1157" s="525" t="s">
        <v>1304</v>
      </c>
    </row>
    <row r="1158" spans="1:3" ht="18" x14ac:dyDescent="0.2">
      <c r="A1158" s="384">
        <v>2121</v>
      </c>
      <c r="B1158" s="575" t="s">
        <v>1383</v>
      </c>
      <c r="C1158" s="617" t="s">
        <v>1383</v>
      </c>
    </row>
    <row r="1159" spans="1:3" ht="57" x14ac:dyDescent="0.2">
      <c r="A1159" s="384">
        <v>2122</v>
      </c>
      <c r="B1159" s="578" t="s">
        <v>1385</v>
      </c>
      <c r="C1159" s="638" t="s">
        <v>1385</v>
      </c>
    </row>
    <row r="1160" spans="1:3" ht="25.5" x14ac:dyDescent="0.2">
      <c r="A1160" s="384">
        <v>2123</v>
      </c>
      <c r="B1160" s="557" t="s">
        <v>1384</v>
      </c>
      <c r="C1160" s="615" t="s">
        <v>1384</v>
      </c>
    </row>
    <row r="1161" spans="1:3" ht="48" x14ac:dyDescent="0.2">
      <c r="A1161" s="384">
        <v>2124</v>
      </c>
      <c r="B1161" s="579" t="s">
        <v>1394</v>
      </c>
      <c r="C1161" s="639" t="s">
        <v>1394</v>
      </c>
    </row>
    <row r="1162" spans="1:3" ht="24" x14ac:dyDescent="0.2">
      <c r="A1162" s="384">
        <v>2125</v>
      </c>
      <c r="B1162" s="577" t="s">
        <v>1318</v>
      </c>
      <c r="C1162" s="594" t="s">
        <v>1318</v>
      </c>
    </row>
    <row r="1163" spans="1:3" x14ac:dyDescent="0.2">
      <c r="A1163" s="384">
        <v>2126</v>
      </c>
      <c r="B1163" s="577" t="s">
        <v>1308</v>
      </c>
      <c r="C1163" s="594" t="s">
        <v>1308</v>
      </c>
    </row>
    <row r="1164" spans="1:3" ht="36" x14ac:dyDescent="0.2">
      <c r="A1164" s="384">
        <v>2127</v>
      </c>
      <c r="B1164" s="577" t="s">
        <v>1309</v>
      </c>
      <c r="C1164" s="594" t="s">
        <v>1309</v>
      </c>
    </row>
    <row r="1165" spans="1:3" ht="24" x14ac:dyDescent="0.2">
      <c r="A1165" s="384">
        <v>2128</v>
      </c>
      <c r="B1165" s="577" t="s">
        <v>1310</v>
      </c>
      <c r="C1165" s="594" t="s">
        <v>1310</v>
      </c>
    </row>
    <row r="1166" spans="1:3" x14ac:dyDescent="0.2">
      <c r="A1166" s="384">
        <v>2129</v>
      </c>
      <c r="B1166" s="460" t="s">
        <v>1306</v>
      </c>
      <c r="C1166" s="635" t="s">
        <v>1306</v>
      </c>
    </row>
    <row r="1167" spans="1:3" ht="15.75" x14ac:dyDescent="0.2">
      <c r="A1167" s="384">
        <v>2130</v>
      </c>
      <c r="B1167" s="576" t="s">
        <v>1319</v>
      </c>
      <c r="C1167" s="613" t="s">
        <v>1480</v>
      </c>
    </row>
    <row r="1168" spans="1:3" ht="15.75" x14ac:dyDescent="0.2">
      <c r="A1168" s="384">
        <v>2131</v>
      </c>
      <c r="B1168" s="576" t="s">
        <v>1320</v>
      </c>
      <c r="C1168" s="613" t="s">
        <v>1481</v>
      </c>
    </row>
    <row r="1169" spans="1:3" x14ac:dyDescent="0.2">
      <c r="A1169" s="384">
        <v>2132</v>
      </c>
      <c r="B1169" s="576" t="s">
        <v>1259</v>
      </c>
      <c r="C1169" s="613" t="s">
        <v>1259</v>
      </c>
    </row>
    <row r="1170" spans="1:3" x14ac:dyDescent="0.2">
      <c r="A1170" s="384">
        <v>2133</v>
      </c>
      <c r="B1170" s="576" t="s">
        <v>1260</v>
      </c>
      <c r="C1170" s="613" t="s">
        <v>1260</v>
      </c>
    </row>
    <row r="1171" spans="1:3" x14ac:dyDescent="0.2">
      <c r="A1171" s="384">
        <v>2134</v>
      </c>
      <c r="B1171" s="576" t="s">
        <v>1261</v>
      </c>
      <c r="C1171" s="613" t="s">
        <v>1261</v>
      </c>
    </row>
    <row r="1172" spans="1:3" ht="60" x14ac:dyDescent="0.2">
      <c r="A1172" s="384">
        <v>2135</v>
      </c>
      <c r="B1172" s="587" t="s">
        <v>1324</v>
      </c>
      <c r="C1172" s="594" t="s">
        <v>1324</v>
      </c>
    </row>
    <row r="1173" spans="1:3" x14ac:dyDescent="0.2">
      <c r="A1173" s="384">
        <v>2136</v>
      </c>
      <c r="B1173" s="460" t="s">
        <v>1334</v>
      </c>
      <c r="C1173" s="635" t="s">
        <v>1334</v>
      </c>
    </row>
    <row r="1174" spans="1:3" x14ac:dyDescent="0.2">
      <c r="A1174" s="384">
        <v>2137</v>
      </c>
      <c r="B1174" s="460" t="s">
        <v>1335</v>
      </c>
      <c r="C1174" s="635" t="s">
        <v>1335</v>
      </c>
    </row>
    <row r="1175" spans="1:3" ht="36" x14ac:dyDescent="0.2">
      <c r="A1175" s="384">
        <v>2138</v>
      </c>
      <c r="B1175" s="580" t="s">
        <v>1381</v>
      </c>
      <c r="C1175" s="594" t="s">
        <v>1381</v>
      </c>
    </row>
    <row r="1176" spans="1:3" x14ac:dyDescent="0.2">
      <c r="A1176" s="384">
        <v>2139</v>
      </c>
      <c r="B1176" s="588" t="s">
        <v>1343</v>
      </c>
      <c r="C1176" s="615" t="s">
        <v>1343</v>
      </c>
    </row>
    <row r="1177" spans="1:3" ht="13.5" thickBot="1" x14ac:dyDescent="0.25">
      <c r="A1177" s="384">
        <v>2140</v>
      </c>
      <c r="B1177" s="588" t="s">
        <v>1358</v>
      </c>
      <c r="C1177" s="615" t="s">
        <v>1358</v>
      </c>
    </row>
    <row r="1178" spans="1:3" ht="13.5" thickBot="1" x14ac:dyDescent="0.25">
      <c r="A1178" s="384">
        <v>2141</v>
      </c>
      <c r="B1178" s="589" t="s">
        <v>1263</v>
      </c>
      <c r="C1178" s="615" t="s">
        <v>1263</v>
      </c>
    </row>
    <row r="1179" spans="1:3" x14ac:dyDescent="0.2">
      <c r="A1179" s="384">
        <v>2142</v>
      </c>
      <c r="B1179" s="607" t="s">
        <v>1312</v>
      </c>
      <c r="C1179" s="615" t="s">
        <v>1312</v>
      </c>
    </row>
    <row r="1180" spans="1:3" x14ac:dyDescent="0.2">
      <c r="A1180" s="384">
        <v>2143</v>
      </c>
      <c r="B1180" s="581" t="s">
        <v>1311</v>
      </c>
      <c r="C1180" s="640" t="s">
        <v>1311</v>
      </c>
    </row>
    <row r="1181" spans="1:3" x14ac:dyDescent="0.2">
      <c r="A1181" s="384">
        <v>2144</v>
      </c>
      <c r="B1181" s="460" t="s">
        <v>1338</v>
      </c>
      <c r="C1181" s="635" t="s">
        <v>1338</v>
      </c>
    </row>
    <row r="1182" spans="1:3" ht="36" x14ac:dyDescent="0.2">
      <c r="A1182" s="384">
        <v>2145</v>
      </c>
      <c r="B1182" s="577" t="s">
        <v>1477</v>
      </c>
      <c r="C1182" s="594" t="s">
        <v>1477</v>
      </c>
    </row>
    <row r="1183" spans="1:3" x14ac:dyDescent="0.2">
      <c r="A1183" s="384">
        <v>2146</v>
      </c>
      <c r="B1183" t="s">
        <v>1382</v>
      </c>
      <c r="C1183" s="671" t="s">
        <v>1382</v>
      </c>
    </row>
    <row r="1184" spans="1:3" x14ac:dyDescent="0.2">
      <c r="A1184" s="384">
        <v>2147</v>
      </c>
      <c r="B1184" s="608" t="s">
        <v>1266</v>
      </c>
      <c r="C1184" s="615" t="s">
        <v>1266</v>
      </c>
    </row>
    <row r="1185" spans="1:3" x14ac:dyDescent="0.2">
      <c r="A1185" s="384">
        <v>2148</v>
      </c>
      <c r="B1185" s="608" t="s">
        <v>1267</v>
      </c>
      <c r="C1185" s="615" t="s">
        <v>1267</v>
      </c>
    </row>
    <row r="1186" spans="1:3" ht="15.75" x14ac:dyDescent="0.2">
      <c r="A1186" s="384">
        <v>2149</v>
      </c>
      <c r="B1186" s="609" t="s">
        <v>1476</v>
      </c>
      <c r="C1186" s="615" t="s">
        <v>1482</v>
      </c>
    </row>
    <row r="1187" spans="1:3" x14ac:dyDescent="0.2">
      <c r="A1187" s="384">
        <v>2150</v>
      </c>
      <c r="B1187" s="608" t="s">
        <v>1268</v>
      </c>
      <c r="C1187" s="615" t="s">
        <v>1268</v>
      </c>
    </row>
    <row r="1188" spans="1:3" x14ac:dyDescent="0.2">
      <c r="A1188" s="384">
        <v>2151</v>
      </c>
      <c r="B1188" s="608" t="s">
        <v>1269</v>
      </c>
      <c r="C1188" s="615" t="s">
        <v>1269</v>
      </c>
    </row>
    <row r="1189" spans="1:3" x14ac:dyDescent="0.2">
      <c r="A1189" s="384">
        <v>2152</v>
      </c>
      <c r="B1189" s="608" t="s">
        <v>1270</v>
      </c>
      <c r="C1189" s="615" t="s">
        <v>1270</v>
      </c>
    </row>
    <row r="1190" spans="1:3" ht="15.75" x14ac:dyDescent="0.2">
      <c r="A1190" s="384">
        <v>2153</v>
      </c>
      <c r="B1190" s="608" t="s">
        <v>1321</v>
      </c>
      <c r="C1190" s="615" t="s">
        <v>1483</v>
      </c>
    </row>
    <row r="1191" spans="1:3" x14ac:dyDescent="0.2">
      <c r="A1191" s="384">
        <v>2154</v>
      </c>
      <c r="B1191" s="610" t="s">
        <v>1271</v>
      </c>
      <c r="C1191" s="615" t="s">
        <v>1271</v>
      </c>
    </row>
    <row r="1192" spans="1:3" x14ac:dyDescent="0.2">
      <c r="A1192" s="384">
        <v>2155</v>
      </c>
      <c r="B1192" s="608" t="s">
        <v>1272</v>
      </c>
      <c r="C1192" s="615" t="s">
        <v>1272</v>
      </c>
    </row>
    <row r="1193" spans="1:3" x14ac:dyDescent="0.2">
      <c r="A1193" s="384">
        <v>2156</v>
      </c>
      <c r="B1193" s="608" t="s">
        <v>1273</v>
      </c>
      <c r="C1193" s="615" t="s">
        <v>1273</v>
      </c>
    </row>
    <row r="1194" spans="1:3" x14ac:dyDescent="0.2">
      <c r="A1194" s="384">
        <v>2157</v>
      </c>
      <c r="B1194" s="590" t="s">
        <v>1460</v>
      </c>
      <c r="C1194" s="613" t="s">
        <v>1460</v>
      </c>
    </row>
    <row r="1195" spans="1:3" x14ac:dyDescent="0.2">
      <c r="A1195" s="384">
        <v>2158</v>
      </c>
      <c r="B1195" s="296" t="s">
        <v>1404</v>
      </c>
      <c r="C1195" s="613" t="s">
        <v>1404</v>
      </c>
    </row>
    <row r="1196" spans="1:3" x14ac:dyDescent="0.2">
      <c r="A1196" s="384">
        <v>2159</v>
      </c>
      <c r="B1196" s="296" t="s">
        <v>1403</v>
      </c>
      <c r="C1196" s="613" t="s">
        <v>1403</v>
      </c>
    </row>
    <row r="1197" spans="1:3" x14ac:dyDescent="0.2">
      <c r="A1197" s="384">
        <v>2160</v>
      </c>
      <c r="B1197" s="296" t="s">
        <v>1405</v>
      </c>
      <c r="C1197" s="613" t="s">
        <v>1405</v>
      </c>
    </row>
    <row r="1198" spans="1:3" x14ac:dyDescent="0.2">
      <c r="A1198" s="384">
        <v>2161</v>
      </c>
      <c r="B1198" s="39" t="s">
        <v>1401</v>
      </c>
      <c r="C1198" s="613" t="s">
        <v>1401</v>
      </c>
    </row>
    <row r="1199" spans="1:3" x14ac:dyDescent="0.2">
      <c r="A1199" s="384">
        <v>2162</v>
      </c>
      <c r="B1199" s="39" t="s">
        <v>1377</v>
      </c>
      <c r="C1199" s="613" t="s">
        <v>1377</v>
      </c>
    </row>
    <row r="1200" spans="1:3" x14ac:dyDescent="0.2">
      <c r="A1200" s="384">
        <v>2163</v>
      </c>
      <c r="B1200" s="591" t="s">
        <v>1316</v>
      </c>
      <c r="C1200" s="613" t="s">
        <v>1316</v>
      </c>
    </row>
    <row r="1201" spans="1:3" x14ac:dyDescent="0.2">
      <c r="A1201" s="384">
        <v>2164</v>
      </c>
      <c r="B1201" s="591" t="s">
        <v>1317</v>
      </c>
      <c r="C1201" s="613" t="s">
        <v>1317</v>
      </c>
    </row>
    <row r="1202" spans="1:3" x14ac:dyDescent="0.2">
      <c r="A1202" s="384">
        <v>2165</v>
      </c>
      <c r="B1202" s="296" t="s">
        <v>1409</v>
      </c>
      <c r="C1202" s="613" t="s">
        <v>1409</v>
      </c>
    </row>
    <row r="1203" spans="1:3" x14ac:dyDescent="0.2">
      <c r="A1203" s="384">
        <v>2166</v>
      </c>
      <c r="B1203" s="39" t="s">
        <v>49</v>
      </c>
      <c r="C1203" s="613" t="s">
        <v>49</v>
      </c>
    </row>
    <row r="1204" spans="1:3" x14ac:dyDescent="0.2">
      <c r="A1204" s="384">
        <v>2167</v>
      </c>
      <c r="B1204" s="39" t="s">
        <v>51</v>
      </c>
      <c r="C1204" s="613" t="s">
        <v>51</v>
      </c>
    </row>
    <row r="1205" spans="1:3" x14ac:dyDescent="0.2">
      <c r="A1205" s="384">
        <v>2168</v>
      </c>
      <c r="B1205" s="39" t="s">
        <v>828</v>
      </c>
      <c r="C1205" s="613" t="s">
        <v>828</v>
      </c>
    </row>
    <row r="1206" spans="1:3" x14ac:dyDescent="0.2">
      <c r="A1206" s="384">
        <v>2169</v>
      </c>
      <c r="B1206" s="39" t="s">
        <v>53</v>
      </c>
      <c r="C1206" s="613" t="s">
        <v>53</v>
      </c>
    </row>
    <row r="1207" spans="1:3" x14ac:dyDescent="0.2">
      <c r="A1207" s="384">
        <v>2170</v>
      </c>
      <c r="B1207" s="39" t="s">
        <v>55</v>
      </c>
      <c r="C1207" s="613" t="s">
        <v>55</v>
      </c>
    </row>
    <row r="1208" spans="1:3" x14ac:dyDescent="0.2">
      <c r="A1208" s="384">
        <v>2171</v>
      </c>
      <c r="B1208" s="39" t="s">
        <v>57</v>
      </c>
      <c r="C1208" s="613" t="s">
        <v>57</v>
      </c>
    </row>
    <row r="1209" spans="1:3" x14ac:dyDescent="0.2">
      <c r="A1209" s="384">
        <v>2172</v>
      </c>
      <c r="B1209" s="39" t="s">
        <v>59</v>
      </c>
      <c r="C1209" s="613" t="s">
        <v>59</v>
      </c>
    </row>
    <row r="1210" spans="1:3" x14ac:dyDescent="0.2">
      <c r="A1210" s="384">
        <v>2173</v>
      </c>
      <c r="B1210" s="39" t="s">
        <v>61</v>
      </c>
      <c r="C1210" s="613" t="s">
        <v>61</v>
      </c>
    </row>
    <row r="1211" spans="1:3" x14ac:dyDescent="0.2">
      <c r="A1211" s="384">
        <v>2174</v>
      </c>
      <c r="B1211" s="39" t="s">
        <v>63</v>
      </c>
      <c r="C1211" s="613" t="s">
        <v>63</v>
      </c>
    </row>
    <row r="1212" spans="1:3" x14ac:dyDescent="0.2">
      <c r="A1212" s="384">
        <v>2175</v>
      </c>
      <c r="B1212" s="39" t="s">
        <v>65</v>
      </c>
      <c r="C1212" s="613" t="s">
        <v>65</v>
      </c>
    </row>
    <row r="1213" spans="1:3" x14ac:dyDescent="0.2">
      <c r="A1213" s="384">
        <v>2176</v>
      </c>
      <c r="B1213" s="39" t="s">
        <v>830</v>
      </c>
      <c r="C1213" s="613" t="s">
        <v>830</v>
      </c>
    </row>
    <row r="1214" spans="1:3" x14ac:dyDescent="0.2">
      <c r="A1214" s="384">
        <v>2177</v>
      </c>
      <c r="B1214" s="39" t="s">
        <v>67</v>
      </c>
      <c r="C1214" s="613" t="s">
        <v>67</v>
      </c>
    </row>
    <row r="1215" spans="1:3" x14ac:dyDescent="0.2">
      <c r="A1215" s="384">
        <v>2178</v>
      </c>
      <c r="B1215" s="39" t="s">
        <v>69</v>
      </c>
      <c r="C1215" s="613" t="s">
        <v>69</v>
      </c>
    </row>
    <row r="1216" spans="1:3" x14ac:dyDescent="0.2">
      <c r="A1216" s="384">
        <v>2179</v>
      </c>
      <c r="B1216" s="39" t="s">
        <v>71</v>
      </c>
      <c r="C1216" s="613" t="s">
        <v>71</v>
      </c>
    </row>
    <row r="1217" spans="1:3" x14ac:dyDescent="0.2">
      <c r="A1217" s="384">
        <v>2180</v>
      </c>
      <c r="B1217" s="39" t="s">
        <v>73</v>
      </c>
      <c r="C1217" s="613" t="s">
        <v>73</v>
      </c>
    </row>
    <row r="1218" spans="1:3" x14ac:dyDescent="0.2">
      <c r="A1218" s="384">
        <v>2181</v>
      </c>
      <c r="B1218" s="39" t="s">
        <v>75</v>
      </c>
      <c r="C1218" s="613" t="s">
        <v>75</v>
      </c>
    </row>
    <row r="1219" spans="1:3" x14ac:dyDescent="0.2">
      <c r="A1219" s="384">
        <v>2182</v>
      </c>
      <c r="B1219" s="39" t="s">
        <v>832</v>
      </c>
      <c r="C1219" s="613" t="s">
        <v>832</v>
      </c>
    </row>
    <row r="1220" spans="1:3" x14ac:dyDescent="0.2">
      <c r="A1220" s="384">
        <v>2183</v>
      </c>
      <c r="B1220" s="39" t="s">
        <v>77</v>
      </c>
      <c r="C1220" s="613" t="s">
        <v>77</v>
      </c>
    </row>
    <row r="1221" spans="1:3" x14ac:dyDescent="0.2">
      <c r="A1221" s="384">
        <v>2184</v>
      </c>
      <c r="B1221" s="39" t="s">
        <v>79</v>
      </c>
      <c r="C1221" s="613" t="s">
        <v>79</v>
      </c>
    </row>
    <row r="1222" spans="1:3" x14ac:dyDescent="0.2">
      <c r="A1222" s="384">
        <v>2185</v>
      </c>
      <c r="B1222" s="39" t="s">
        <v>83</v>
      </c>
      <c r="C1222" s="613" t="s">
        <v>83</v>
      </c>
    </row>
    <row r="1223" spans="1:3" x14ac:dyDescent="0.2">
      <c r="A1223" s="384">
        <v>2186</v>
      </c>
      <c r="B1223" s="39" t="s">
        <v>85</v>
      </c>
      <c r="C1223" s="613" t="s">
        <v>85</v>
      </c>
    </row>
    <row r="1224" spans="1:3" x14ac:dyDescent="0.2">
      <c r="A1224" s="384">
        <v>2187</v>
      </c>
      <c r="B1224" s="39" t="s">
        <v>87</v>
      </c>
      <c r="C1224" s="613" t="s">
        <v>87</v>
      </c>
    </row>
    <row r="1225" spans="1:3" x14ac:dyDescent="0.2">
      <c r="A1225" s="384">
        <v>2188</v>
      </c>
      <c r="B1225" s="39" t="s">
        <v>89</v>
      </c>
      <c r="C1225" s="613" t="s">
        <v>89</v>
      </c>
    </row>
    <row r="1226" spans="1:3" x14ac:dyDescent="0.2">
      <c r="A1226" s="384">
        <v>2189</v>
      </c>
      <c r="B1226" s="39" t="s">
        <v>91</v>
      </c>
      <c r="C1226" s="613" t="s">
        <v>91</v>
      </c>
    </row>
    <row r="1227" spans="1:3" x14ac:dyDescent="0.2">
      <c r="A1227" s="384">
        <v>2190</v>
      </c>
      <c r="B1227" s="39" t="s">
        <v>93</v>
      </c>
      <c r="C1227" s="613" t="s">
        <v>93</v>
      </c>
    </row>
    <row r="1228" spans="1:3" ht="26.25" x14ac:dyDescent="0.2">
      <c r="A1228" s="384">
        <v>2191</v>
      </c>
      <c r="B1228" s="582" t="s">
        <v>1490</v>
      </c>
      <c r="C1228" s="670" t="s">
        <v>1490</v>
      </c>
    </row>
    <row r="1229" spans="1:3" ht="54" x14ac:dyDescent="0.2">
      <c r="A1229" s="384">
        <v>2192</v>
      </c>
      <c r="B1229" s="642" t="s">
        <v>1504</v>
      </c>
      <c r="C1229" s="670" t="s">
        <v>1504</v>
      </c>
    </row>
    <row r="1230" spans="1:3" x14ac:dyDescent="0.2">
      <c r="A1230" s="384">
        <v>2193</v>
      </c>
      <c r="B1230" s="643" t="s">
        <v>1491</v>
      </c>
      <c r="C1230" s="670" t="s">
        <v>1491</v>
      </c>
    </row>
    <row r="1231" spans="1:3" x14ac:dyDescent="0.2">
      <c r="A1231" s="384">
        <v>2194</v>
      </c>
      <c r="B1231" s="646" t="s">
        <v>1492</v>
      </c>
      <c r="C1231" s="670" t="s">
        <v>1492</v>
      </c>
    </row>
    <row r="1232" spans="1:3" x14ac:dyDescent="0.2">
      <c r="A1232" s="384">
        <v>2195</v>
      </c>
      <c r="B1232" s="647" t="s">
        <v>1493</v>
      </c>
      <c r="C1232" s="670" t="s">
        <v>1493</v>
      </c>
    </row>
    <row r="1233" spans="1:3" x14ac:dyDescent="0.2">
      <c r="A1233" s="384">
        <v>2196</v>
      </c>
      <c r="B1233" s="647" t="s">
        <v>1494</v>
      </c>
      <c r="C1233" s="670" t="s">
        <v>1494</v>
      </c>
    </row>
    <row r="1234" spans="1:3" x14ac:dyDescent="0.2">
      <c r="A1234" s="384">
        <v>2197</v>
      </c>
      <c r="B1234" s="647" t="s">
        <v>1495</v>
      </c>
      <c r="C1234" s="670" t="s">
        <v>1495</v>
      </c>
    </row>
    <row r="1235" spans="1:3" x14ac:dyDescent="0.2">
      <c r="A1235" s="384">
        <v>2198</v>
      </c>
      <c r="B1235" s="647" t="s">
        <v>1496</v>
      </c>
      <c r="C1235" s="670" t="s">
        <v>1496</v>
      </c>
    </row>
    <row r="1236" spans="1:3" x14ac:dyDescent="0.2">
      <c r="A1236" s="384">
        <v>2199</v>
      </c>
      <c r="B1236" s="647" t="s">
        <v>1497</v>
      </c>
      <c r="C1236" s="670" t="s">
        <v>1497</v>
      </c>
    </row>
    <row r="1237" spans="1:3" x14ac:dyDescent="0.2">
      <c r="A1237" s="384">
        <v>2200</v>
      </c>
      <c r="B1237" s="647" t="s">
        <v>1498</v>
      </c>
      <c r="C1237" s="670" t="s">
        <v>1498</v>
      </c>
    </row>
    <row r="1238" spans="1:3" x14ac:dyDescent="0.2">
      <c r="A1238" s="384">
        <v>2201</v>
      </c>
      <c r="B1238" s="647" t="s">
        <v>1499</v>
      </c>
      <c r="C1238" s="670" t="s">
        <v>1499</v>
      </c>
    </row>
    <row r="1239" spans="1:3" x14ac:dyDescent="0.2">
      <c r="A1239" s="384">
        <v>2202</v>
      </c>
      <c r="B1239" s="647" t="s">
        <v>1500</v>
      </c>
      <c r="C1239" s="670" t="s">
        <v>1500</v>
      </c>
    </row>
    <row r="1240" spans="1:3" x14ac:dyDescent="0.2">
      <c r="A1240" s="384">
        <v>2203</v>
      </c>
      <c r="B1240" s="647" t="s">
        <v>1501</v>
      </c>
      <c r="C1240" s="670" t="s">
        <v>1501</v>
      </c>
    </row>
    <row r="1241" spans="1:3" x14ac:dyDescent="0.2">
      <c r="A1241" s="384">
        <v>2204</v>
      </c>
      <c r="B1241" s="647" t="s">
        <v>1502</v>
      </c>
      <c r="C1241" s="670" t="s">
        <v>1502</v>
      </c>
    </row>
    <row r="1242" spans="1:3" x14ac:dyDescent="0.2">
      <c r="A1242" s="384">
        <v>2205</v>
      </c>
      <c r="B1242" s="647" t="s">
        <v>1503</v>
      </c>
      <c r="C1242" s="670" t="s">
        <v>1503</v>
      </c>
    </row>
  </sheetData>
  <sheetProtection sheet="1" objects="1" scenarios="1" formatCells="0" formatColumns="0" formatRows="0" insertColumns="0" insertRows="0"/>
  <conditionalFormatting sqref="B882">
    <cfRule type="expression" dxfId="161" priority="163" stopIfTrue="1">
      <formula>$H$24</formula>
    </cfRule>
  </conditionalFormatting>
  <conditionalFormatting sqref="B902">
    <cfRule type="expression" dxfId="160" priority="162" stopIfTrue="1">
      <formula>($H$12=TRUE)</formula>
    </cfRule>
  </conditionalFormatting>
  <conditionalFormatting sqref="B945">
    <cfRule type="expression" dxfId="159" priority="161" stopIfTrue="1">
      <formula>($H$99=TRUE)</formula>
    </cfRule>
  </conditionalFormatting>
  <conditionalFormatting sqref="B946">
    <cfRule type="expression" dxfId="158" priority="160" stopIfTrue="1">
      <formula>($H$99=TRUE)</formula>
    </cfRule>
  </conditionalFormatting>
  <conditionalFormatting sqref="B947">
    <cfRule type="expression" dxfId="157" priority="159" stopIfTrue="1">
      <formula>($H$99=TRUE)</formula>
    </cfRule>
  </conditionalFormatting>
  <conditionalFormatting sqref="B957">
    <cfRule type="expression" dxfId="156" priority="158" stopIfTrue="1">
      <formula>($H$99=TRUE)</formula>
    </cfRule>
  </conditionalFormatting>
  <conditionalFormatting sqref="B958">
    <cfRule type="expression" dxfId="155" priority="157" stopIfTrue="1">
      <formula>($H$99=TRUE)</formula>
    </cfRule>
  </conditionalFormatting>
  <conditionalFormatting sqref="B959">
    <cfRule type="expression" dxfId="154" priority="156" stopIfTrue="1">
      <formula>($H$99=TRUE)</formula>
    </cfRule>
  </conditionalFormatting>
  <conditionalFormatting sqref="C882">
    <cfRule type="expression" dxfId="153" priority="154" stopIfTrue="1">
      <formula>$H$24</formula>
    </cfRule>
  </conditionalFormatting>
  <conditionalFormatting sqref="C902">
    <cfRule type="expression" dxfId="152" priority="153" stopIfTrue="1">
      <formula>($H$12=TRUE)</formula>
    </cfRule>
  </conditionalFormatting>
  <conditionalFormatting sqref="C945">
    <cfRule type="expression" dxfId="151" priority="152" stopIfTrue="1">
      <formula>($H$99=TRUE)</formula>
    </cfRule>
  </conditionalFormatting>
  <conditionalFormatting sqref="C946">
    <cfRule type="expression" dxfId="150" priority="151" stopIfTrue="1">
      <formula>($H$99=TRUE)</formula>
    </cfRule>
  </conditionalFormatting>
  <conditionalFormatting sqref="C947">
    <cfRule type="expression" dxfId="149" priority="150" stopIfTrue="1">
      <formula>($H$99=TRUE)</formula>
    </cfRule>
  </conditionalFormatting>
  <conditionalFormatting sqref="C957">
    <cfRule type="expression" dxfId="148" priority="149" stopIfTrue="1">
      <formula>($H$99=TRUE)</formula>
    </cfRule>
  </conditionalFormatting>
  <conditionalFormatting sqref="C958">
    <cfRule type="expression" dxfId="147" priority="148" stopIfTrue="1">
      <formula>($H$99=TRUE)</formula>
    </cfRule>
  </conditionalFormatting>
  <conditionalFormatting sqref="C959">
    <cfRule type="expression" dxfId="146" priority="147" stopIfTrue="1">
      <formula>($H$99=TRUE)</formula>
    </cfRule>
  </conditionalFormatting>
  <conditionalFormatting sqref="B1110">
    <cfRule type="expression" dxfId="145" priority="145" stopIfTrue="1">
      <formula>CONTR_CORSIAapplied=FALSE</formula>
    </cfRule>
  </conditionalFormatting>
  <conditionalFormatting sqref="B1111">
    <cfRule type="expression" dxfId="144" priority="144" stopIfTrue="1">
      <formula>CONTR_CORSIAapplied=FALSE</formula>
    </cfRule>
  </conditionalFormatting>
  <conditionalFormatting sqref="B1117">
    <cfRule type="expression" dxfId="143" priority="143">
      <formula>CONTR_onlyCORSIA=TRUE</formula>
    </cfRule>
  </conditionalFormatting>
  <conditionalFormatting sqref="B1118">
    <cfRule type="expression" dxfId="142" priority="142">
      <formula>CONTR_onlyCORSIA=TRUE</formula>
    </cfRule>
  </conditionalFormatting>
  <conditionalFormatting sqref="B1119">
    <cfRule type="expression" dxfId="141" priority="141">
      <formula>CONTR_onlyCORSIA=TRUE</formula>
    </cfRule>
  </conditionalFormatting>
  <conditionalFormatting sqref="B1120">
    <cfRule type="expression" dxfId="140" priority="140">
      <formula>CONTR_onlyCORSIA=TRUE</formula>
    </cfRule>
  </conditionalFormatting>
  <conditionalFormatting sqref="B1121">
    <cfRule type="expression" dxfId="139" priority="139">
      <formula>CONTR_onlyCORSIA=TRUE</formula>
    </cfRule>
  </conditionalFormatting>
  <conditionalFormatting sqref="B1122">
    <cfRule type="expression" dxfId="138" priority="138">
      <formula>CONTR_onlyCORSIA=TRUE</formula>
    </cfRule>
  </conditionalFormatting>
  <conditionalFormatting sqref="B1123">
    <cfRule type="expression" dxfId="137" priority="137">
      <formula>CONTR_onlyCORSIA=TRUE</formula>
    </cfRule>
  </conditionalFormatting>
  <conditionalFormatting sqref="B1124">
    <cfRule type="expression" dxfId="136" priority="136">
      <formula>CONTR_onlyCORSIA=TRUE</formula>
    </cfRule>
  </conditionalFormatting>
  <conditionalFormatting sqref="B1125">
    <cfRule type="expression" dxfId="135" priority="135" stopIfTrue="1">
      <formula>($J$97=TRUE)</formula>
    </cfRule>
  </conditionalFormatting>
  <conditionalFormatting sqref="B1125">
    <cfRule type="expression" dxfId="134" priority="134">
      <formula>CONTR_onlyCORSIA=TRUE</formula>
    </cfRule>
  </conditionalFormatting>
  <conditionalFormatting sqref="B1126">
    <cfRule type="expression" dxfId="133" priority="133" stopIfTrue="1">
      <formula>($J$97=TRUE)</formula>
    </cfRule>
  </conditionalFormatting>
  <conditionalFormatting sqref="B1126">
    <cfRule type="expression" dxfId="132" priority="132">
      <formula>CONTR_onlyCORSIA=TRUE</formula>
    </cfRule>
  </conditionalFormatting>
  <conditionalFormatting sqref="B1127">
    <cfRule type="expression" dxfId="131" priority="131">
      <formula>CONTR_CORSIAapplied=FALSE</formula>
    </cfRule>
  </conditionalFormatting>
  <conditionalFormatting sqref="B1128">
    <cfRule type="expression" dxfId="130" priority="130">
      <formula>CONTR_CORSIAapplied=FALSE</formula>
    </cfRule>
  </conditionalFormatting>
  <conditionalFormatting sqref="B1129">
    <cfRule type="expression" dxfId="129" priority="129">
      <formula>CONTR_CORSIAapplied=FALSE</formula>
    </cfRule>
  </conditionalFormatting>
  <conditionalFormatting sqref="B1130">
    <cfRule type="expression" dxfId="128" priority="128">
      <formula>CONTR_CORSIAapplied=FALSE</formula>
    </cfRule>
  </conditionalFormatting>
  <conditionalFormatting sqref="B1131">
    <cfRule type="expression" dxfId="127" priority="127" stopIfTrue="1">
      <formula>CONTR_CORSIAapplied=FALSE</formula>
    </cfRule>
  </conditionalFormatting>
  <conditionalFormatting sqref="B1132">
    <cfRule type="expression" dxfId="126" priority="126" stopIfTrue="1">
      <formula>CONTR_CORSIAapplied=FALSE</formula>
    </cfRule>
  </conditionalFormatting>
  <conditionalFormatting sqref="B1133">
    <cfRule type="expression" dxfId="125" priority="125" stopIfTrue="1">
      <formula>CONTR_CORSIAapplied=FALSE</formula>
    </cfRule>
  </conditionalFormatting>
  <conditionalFormatting sqref="B1134">
    <cfRule type="expression" dxfId="124" priority="124" stopIfTrue="1">
      <formula>CONTR_CORSIAapplied=FALSE</formula>
    </cfRule>
  </conditionalFormatting>
  <conditionalFormatting sqref="B1135">
    <cfRule type="expression" dxfId="123" priority="123" stopIfTrue="1">
      <formula>CONTR_CORSIAapplied=FALSE</formula>
    </cfRule>
  </conditionalFormatting>
  <conditionalFormatting sqref="B1136">
    <cfRule type="expression" dxfId="122" priority="122" stopIfTrue="1">
      <formula>CONTR_CORSIAapplied=FALSE</formula>
    </cfRule>
  </conditionalFormatting>
  <conditionalFormatting sqref="B1137">
    <cfRule type="expression" dxfId="121" priority="121" stopIfTrue="1">
      <formula>CONTR_CORSIAapplied=FALSE</formula>
    </cfRule>
  </conditionalFormatting>
  <conditionalFormatting sqref="B1140">
    <cfRule type="expression" dxfId="120" priority="120">
      <formula>CONTR_onlyCORSIA=TRUE</formula>
    </cfRule>
  </conditionalFormatting>
  <conditionalFormatting sqref="B1141">
    <cfRule type="expression" dxfId="119" priority="119">
      <formula>CONTR_CORSIAapplied=FALSE</formula>
    </cfRule>
  </conditionalFormatting>
  <conditionalFormatting sqref="B1142">
    <cfRule type="expression" dxfId="118" priority="118">
      <formula>CONTR_CORSIAapplied=FALSE</formula>
    </cfRule>
  </conditionalFormatting>
  <conditionalFormatting sqref="B1144">
    <cfRule type="expression" dxfId="117" priority="117">
      <formula>CONTR_onlyCORSIA=TRUE</formula>
    </cfRule>
  </conditionalFormatting>
  <conditionalFormatting sqref="B1158">
    <cfRule type="expression" dxfId="116" priority="116">
      <formula>CONTR_CORSIAapplied=FALSE</formula>
    </cfRule>
  </conditionalFormatting>
  <conditionalFormatting sqref="B1159">
    <cfRule type="expression" dxfId="115" priority="115">
      <formula>CONTR_CORSIAapplied=FALSE</formula>
    </cfRule>
  </conditionalFormatting>
  <conditionalFormatting sqref="B1160">
    <cfRule type="expression" dxfId="114" priority="114">
      <formula>CONTR_CORSIAapplied=FALSE</formula>
    </cfRule>
  </conditionalFormatting>
  <conditionalFormatting sqref="B1161">
    <cfRule type="expression" dxfId="113" priority="113">
      <formula>CONTR_CORSIAapplied=FALSE</formula>
    </cfRule>
  </conditionalFormatting>
  <conditionalFormatting sqref="B1162">
    <cfRule type="expression" dxfId="112" priority="112">
      <formula>CONTR_CORSIAapplied=FALSE</formula>
    </cfRule>
  </conditionalFormatting>
  <conditionalFormatting sqref="B1163">
    <cfRule type="expression" dxfId="111" priority="111">
      <formula>CONTR_CORSIAapplied=FALSE</formula>
    </cfRule>
  </conditionalFormatting>
  <conditionalFormatting sqref="B1164">
    <cfRule type="expression" dxfId="110" priority="110">
      <formula>CONTR_CORSIAapplied=FALSE</formula>
    </cfRule>
  </conditionalFormatting>
  <conditionalFormatting sqref="B1165">
    <cfRule type="expression" dxfId="109" priority="109">
      <formula>CONTR_CORSIAapplied=FALSE</formula>
    </cfRule>
  </conditionalFormatting>
  <conditionalFormatting sqref="B1166">
    <cfRule type="expression" dxfId="108" priority="108">
      <formula>CONTR_CORSIAapplied=FALSE</formula>
    </cfRule>
  </conditionalFormatting>
  <conditionalFormatting sqref="B1167">
    <cfRule type="expression" dxfId="107" priority="107">
      <formula>CONTR_CORSIAapplied=FALSE</formula>
    </cfRule>
  </conditionalFormatting>
  <conditionalFormatting sqref="B1168">
    <cfRule type="expression" dxfId="106" priority="106">
      <formula>CONTR_CORSIAapplied=FALSE</formula>
    </cfRule>
  </conditionalFormatting>
  <conditionalFormatting sqref="B1169">
    <cfRule type="expression" dxfId="105" priority="105">
      <formula>CONTR_CORSIAapplied=FALSE</formula>
    </cfRule>
  </conditionalFormatting>
  <conditionalFormatting sqref="B1170">
    <cfRule type="expression" dxfId="104" priority="104">
      <formula>CONTR_CORSIAapplied=FALSE</formula>
    </cfRule>
  </conditionalFormatting>
  <conditionalFormatting sqref="B1171">
    <cfRule type="expression" dxfId="103" priority="103">
      <formula>CONTR_CORSIAapplied=FALSE</formula>
    </cfRule>
  </conditionalFormatting>
  <conditionalFormatting sqref="B1172">
    <cfRule type="expression" dxfId="102" priority="102">
      <formula>CONTR_CORSIAapplied=FALSE</formula>
    </cfRule>
  </conditionalFormatting>
  <conditionalFormatting sqref="B1173">
    <cfRule type="expression" dxfId="101" priority="101">
      <formula>CONTR_CORSIAapplied=FALSE</formula>
    </cfRule>
  </conditionalFormatting>
  <conditionalFormatting sqref="B1174">
    <cfRule type="expression" dxfId="100" priority="100">
      <formula>CONTR_CORSIAapplied=FALSE</formula>
    </cfRule>
  </conditionalFormatting>
  <conditionalFormatting sqref="B1174">
    <cfRule type="expression" dxfId="99" priority="99">
      <formula>AND(CNTR_ReportingYear&lt;2021,CNTR_ReportingYear&lt;&gt;"")</formula>
    </cfRule>
  </conditionalFormatting>
  <conditionalFormatting sqref="B1175">
    <cfRule type="expression" dxfId="98" priority="98">
      <formula>CONTR_CORSIAapplied=FALSE</formula>
    </cfRule>
  </conditionalFormatting>
  <conditionalFormatting sqref="B1175">
    <cfRule type="expression" dxfId="97" priority="97">
      <formula>AND(CNTR_ReportingYear&lt;2021,CNTR_ReportingYear&lt;&gt;"")</formula>
    </cfRule>
  </conditionalFormatting>
  <conditionalFormatting sqref="B1176">
    <cfRule type="expression" dxfId="96" priority="96">
      <formula>CONTR_CORSIAapplied=FALSE</formula>
    </cfRule>
  </conditionalFormatting>
  <conditionalFormatting sqref="B1176">
    <cfRule type="expression" dxfId="95" priority="95">
      <formula>AND(CNTR_ReportingYear&lt;2021,CNTR_ReportingYear&lt;&gt;"")</formula>
    </cfRule>
  </conditionalFormatting>
  <conditionalFormatting sqref="B1177">
    <cfRule type="expression" dxfId="94" priority="94">
      <formula>CONTR_CORSIAapplied=FALSE</formula>
    </cfRule>
  </conditionalFormatting>
  <conditionalFormatting sqref="B1177">
    <cfRule type="expression" dxfId="93" priority="93">
      <formula>AND(CNTR_ReportingYear&lt;2021,CNTR_ReportingYear&lt;&gt;"")</formula>
    </cfRule>
  </conditionalFormatting>
  <conditionalFormatting sqref="B1178">
    <cfRule type="expression" dxfId="92" priority="92">
      <formula>CONTR_CORSIAapplied=FALSE</formula>
    </cfRule>
  </conditionalFormatting>
  <conditionalFormatting sqref="B1178">
    <cfRule type="expression" dxfId="91" priority="91">
      <formula>AND(CNTR_ReportingYear&lt;2021,CNTR_ReportingYear&lt;&gt;"")</formula>
    </cfRule>
  </conditionalFormatting>
  <conditionalFormatting sqref="B1179">
    <cfRule type="expression" dxfId="90" priority="90">
      <formula>CONTR_CORSIAapplied=FALSE</formula>
    </cfRule>
  </conditionalFormatting>
  <conditionalFormatting sqref="B1179">
    <cfRule type="expression" dxfId="89" priority="89">
      <formula>AND(CNTR_ReportingYear&lt;2021,CNTR_ReportingYear&lt;&gt;"")</formula>
    </cfRule>
  </conditionalFormatting>
  <conditionalFormatting sqref="B1180">
    <cfRule type="expression" dxfId="88" priority="88">
      <formula>CONTR_CORSIAapplied=FALSE</formula>
    </cfRule>
  </conditionalFormatting>
  <conditionalFormatting sqref="B1180">
    <cfRule type="expression" dxfId="87" priority="87">
      <formula>AND(CNTR_ReportingYear&lt;2021,CNTR_ReportingYear&lt;&gt;"")</formula>
    </cfRule>
  </conditionalFormatting>
  <conditionalFormatting sqref="B1181">
    <cfRule type="expression" dxfId="86" priority="86">
      <formula>CONTR_CORSIAapplied=FALSE</formula>
    </cfRule>
  </conditionalFormatting>
  <conditionalFormatting sqref="B1182">
    <cfRule type="expression" dxfId="85" priority="85">
      <formula>CONTR_CORSIAapplied=FALSE</formula>
    </cfRule>
  </conditionalFormatting>
  <conditionalFormatting sqref="B1183">
    <cfRule type="expression" dxfId="84" priority="84">
      <formula>CONTR_CORSIAapplied=FALSE</formula>
    </cfRule>
  </conditionalFormatting>
  <conditionalFormatting sqref="B1184">
    <cfRule type="expression" dxfId="83" priority="83">
      <formula>CONTR_CORSIAapplied=FALSE</formula>
    </cfRule>
  </conditionalFormatting>
  <conditionalFormatting sqref="B1185">
    <cfRule type="expression" dxfId="82" priority="82">
      <formula>CONTR_CORSIAapplied=FALSE</formula>
    </cfRule>
  </conditionalFormatting>
  <conditionalFormatting sqref="B1186">
    <cfRule type="expression" dxfId="81" priority="81">
      <formula>CONTR_CORSIAapplied=FALSE</formula>
    </cfRule>
  </conditionalFormatting>
  <conditionalFormatting sqref="B1187">
    <cfRule type="expression" dxfId="80" priority="80">
      <formula>CONTR_CORSIAapplied=FALSE</formula>
    </cfRule>
  </conditionalFormatting>
  <conditionalFormatting sqref="B1188">
    <cfRule type="expression" dxfId="79" priority="79">
      <formula>CONTR_CORSIAapplied=FALSE</formula>
    </cfRule>
  </conditionalFormatting>
  <conditionalFormatting sqref="B1189">
    <cfRule type="expression" dxfId="78" priority="78">
      <formula>CONTR_CORSIAapplied=FALSE</formula>
    </cfRule>
  </conditionalFormatting>
  <conditionalFormatting sqref="B1190">
    <cfRule type="expression" dxfId="77" priority="77">
      <formula>CONTR_CORSIAapplied=FALSE</formula>
    </cfRule>
  </conditionalFormatting>
  <conditionalFormatting sqref="B1191">
    <cfRule type="expression" dxfId="76" priority="76">
      <formula>CONTR_CORSIAapplied=FALSE</formula>
    </cfRule>
  </conditionalFormatting>
  <conditionalFormatting sqref="B1192">
    <cfRule type="expression" dxfId="75" priority="75">
      <formula>CONTR_CORSIAapplied=FALSE</formula>
    </cfRule>
  </conditionalFormatting>
  <conditionalFormatting sqref="B1193">
    <cfRule type="expression" dxfId="74" priority="74">
      <formula>CONTR_CORSIAapplied=FALSE</formula>
    </cfRule>
  </conditionalFormatting>
  <conditionalFormatting sqref="C1110">
    <cfRule type="expression" dxfId="73" priority="73" stopIfTrue="1">
      <formula>CONTR_CORSIAapplied=FALSE</formula>
    </cfRule>
  </conditionalFormatting>
  <conditionalFormatting sqref="C1111">
    <cfRule type="expression" dxfId="72" priority="72" stopIfTrue="1">
      <formula>CONTR_CORSIAapplied=FALSE</formula>
    </cfRule>
  </conditionalFormatting>
  <conditionalFormatting sqref="C1117">
    <cfRule type="expression" dxfId="71" priority="71">
      <formula>CONTR_onlyCORSIA=TRUE</formula>
    </cfRule>
  </conditionalFormatting>
  <conditionalFormatting sqref="C1118">
    <cfRule type="expression" dxfId="70" priority="70">
      <formula>CONTR_onlyCORSIA=TRUE</formula>
    </cfRule>
  </conditionalFormatting>
  <conditionalFormatting sqref="C1119">
    <cfRule type="expression" dxfId="69" priority="69">
      <formula>CONTR_onlyCORSIA=TRUE</formula>
    </cfRule>
  </conditionalFormatting>
  <conditionalFormatting sqref="C1120">
    <cfRule type="expression" dxfId="68" priority="68">
      <formula>CONTR_onlyCORSIA=TRUE</formula>
    </cfRule>
  </conditionalFormatting>
  <conditionalFormatting sqref="C1121">
    <cfRule type="expression" dxfId="67" priority="67">
      <formula>CONTR_onlyCORSIA=TRUE</formula>
    </cfRule>
  </conditionalFormatting>
  <conditionalFormatting sqref="C1122">
    <cfRule type="expression" dxfId="66" priority="66">
      <formula>CONTR_onlyCORSIA=TRUE</formula>
    </cfRule>
  </conditionalFormatting>
  <conditionalFormatting sqref="C1123">
    <cfRule type="expression" dxfId="65" priority="65">
      <formula>CONTR_onlyCORSIA=TRUE</formula>
    </cfRule>
  </conditionalFormatting>
  <conditionalFormatting sqref="C1124">
    <cfRule type="expression" dxfId="64" priority="64">
      <formula>CONTR_onlyCORSIA=TRUE</formula>
    </cfRule>
  </conditionalFormatting>
  <conditionalFormatting sqref="C1125">
    <cfRule type="expression" dxfId="63" priority="63" stopIfTrue="1">
      <formula>($J$97=TRUE)</formula>
    </cfRule>
  </conditionalFormatting>
  <conditionalFormatting sqref="C1125">
    <cfRule type="expression" dxfId="62" priority="62">
      <formula>CONTR_onlyCORSIA=TRUE</formula>
    </cfRule>
  </conditionalFormatting>
  <conditionalFormatting sqref="C1126">
    <cfRule type="expression" dxfId="61" priority="61" stopIfTrue="1">
      <formula>($J$97=TRUE)</formula>
    </cfRule>
  </conditionalFormatting>
  <conditionalFormatting sqref="C1126">
    <cfRule type="expression" dxfId="60" priority="60">
      <formula>CONTR_onlyCORSIA=TRUE</formula>
    </cfRule>
  </conditionalFormatting>
  <conditionalFormatting sqref="C1127">
    <cfRule type="expression" dxfId="59" priority="59">
      <formula>CONTR_CORSIAapplied=FALSE</formula>
    </cfRule>
  </conditionalFormatting>
  <conditionalFormatting sqref="C1128">
    <cfRule type="expression" dxfId="58" priority="58">
      <formula>CONTR_CORSIAapplied=FALSE</formula>
    </cfRule>
  </conditionalFormatting>
  <conditionalFormatting sqref="C1129">
    <cfRule type="expression" dxfId="57" priority="57">
      <formula>CONTR_CORSIAapplied=FALSE</formula>
    </cfRule>
  </conditionalFormatting>
  <conditionalFormatting sqref="C1130">
    <cfRule type="expression" dxfId="56" priority="56">
      <formula>CONTR_CORSIAapplied=FALSE</formula>
    </cfRule>
  </conditionalFormatting>
  <conditionalFormatting sqref="C1131">
    <cfRule type="expression" dxfId="55" priority="55" stopIfTrue="1">
      <formula>CONTR_CORSIAapplied=FALSE</formula>
    </cfRule>
  </conditionalFormatting>
  <conditionalFormatting sqref="C1132">
    <cfRule type="expression" dxfId="54" priority="54" stopIfTrue="1">
      <formula>CONTR_CORSIAapplied=FALSE</formula>
    </cfRule>
  </conditionalFormatting>
  <conditionalFormatting sqref="C1133">
    <cfRule type="expression" dxfId="53" priority="53" stopIfTrue="1">
      <formula>CONTR_CORSIAapplied=FALSE</formula>
    </cfRule>
  </conditionalFormatting>
  <conditionalFormatting sqref="C1134">
    <cfRule type="expression" dxfId="52" priority="52" stopIfTrue="1">
      <formula>CONTR_CORSIAapplied=FALSE</formula>
    </cfRule>
  </conditionalFormatting>
  <conditionalFormatting sqref="C1135">
    <cfRule type="expression" dxfId="51" priority="51" stopIfTrue="1">
      <formula>CONTR_CORSIAapplied=FALSE</formula>
    </cfRule>
  </conditionalFormatting>
  <conditionalFormatting sqref="C1136">
    <cfRule type="expression" dxfId="50" priority="50" stopIfTrue="1">
      <formula>CONTR_CORSIAapplied=FALSE</formula>
    </cfRule>
  </conditionalFormatting>
  <conditionalFormatting sqref="C1137">
    <cfRule type="expression" dxfId="49" priority="49" stopIfTrue="1">
      <formula>CONTR_CORSIAapplied=FALSE</formula>
    </cfRule>
  </conditionalFormatting>
  <conditionalFormatting sqref="C1140">
    <cfRule type="expression" dxfId="48" priority="48">
      <formula>CONTR_onlyCORSIA=TRUE</formula>
    </cfRule>
  </conditionalFormatting>
  <conditionalFormatting sqref="C1141">
    <cfRule type="expression" dxfId="47" priority="47">
      <formula>CONTR_CORSIAapplied=FALSE</formula>
    </cfRule>
  </conditionalFormatting>
  <conditionalFormatting sqref="C1142">
    <cfRule type="expression" dxfId="46" priority="46">
      <formula>CONTR_CORSIAapplied=FALSE</formula>
    </cfRule>
  </conditionalFormatting>
  <conditionalFormatting sqref="C1144">
    <cfRule type="expression" dxfId="45" priority="45">
      <formula>CONTR_onlyCORSIA=TRUE</formula>
    </cfRule>
  </conditionalFormatting>
  <conditionalFormatting sqref="C1158">
    <cfRule type="expression" dxfId="44" priority="44">
      <formula>CONTR_CORSIAapplied=FALSE</formula>
    </cfRule>
  </conditionalFormatting>
  <conditionalFormatting sqref="C1159">
    <cfRule type="expression" dxfId="43" priority="43">
      <formula>CONTR_CORSIAapplied=FALSE</formula>
    </cfRule>
  </conditionalFormatting>
  <conditionalFormatting sqref="C1160">
    <cfRule type="expression" dxfId="42" priority="42">
      <formula>CONTR_CORSIAapplied=FALSE</formula>
    </cfRule>
  </conditionalFormatting>
  <conditionalFormatting sqref="C1161">
    <cfRule type="expression" dxfId="41" priority="41">
      <formula>CONTR_CORSIAapplied=FALSE</formula>
    </cfRule>
  </conditionalFormatting>
  <conditionalFormatting sqref="C1162">
    <cfRule type="expression" dxfId="40" priority="40">
      <formula>CONTR_CORSIAapplied=FALSE</formula>
    </cfRule>
  </conditionalFormatting>
  <conditionalFormatting sqref="C1163">
    <cfRule type="expression" dxfId="39" priority="39">
      <formula>CONTR_CORSIAapplied=FALSE</formula>
    </cfRule>
  </conditionalFormatting>
  <conditionalFormatting sqref="C1164">
    <cfRule type="expression" dxfId="38" priority="38">
      <formula>CONTR_CORSIAapplied=FALSE</formula>
    </cfRule>
  </conditionalFormatting>
  <conditionalFormatting sqref="C1165">
    <cfRule type="expression" dxfId="37" priority="37">
      <formula>CONTR_CORSIAapplied=FALSE</formula>
    </cfRule>
  </conditionalFormatting>
  <conditionalFormatting sqref="C1166">
    <cfRule type="expression" dxfId="36" priority="36">
      <formula>CONTR_CORSIAapplied=FALSE</formula>
    </cfRule>
  </conditionalFormatting>
  <conditionalFormatting sqref="C1167">
    <cfRule type="expression" dxfId="35" priority="35">
      <formula>CONTR_CORSIAapplied=FALSE</formula>
    </cfRule>
  </conditionalFormatting>
  <conditionalFormatting sqref="C1168">
    <cfRule type="expression" dxfId="34" priority="34">
      <formula>CONTR_CORSIAapplied=FALSE</formula>
    </cfRule>
  </conditionalFormatting>
  <conditionalFormatting sqref="C1169">
    <cfRule type="expression" dxfId="33" priority="33">
      <formula>CONTR_CORSIAapplied=FALSE</formula>
    </cfRule>
  </conditionalFormatting>
  <conditionalFormatting sqref="C1170">
    <cfRule type="expression" dxfId="32" priority="32">
      <formula>CONTR_CORSIAapplied=FALSE</formula>
    </cfRule>
  </conditionalFormatting>
  <conditionalFormatting sqref="C1171">
    <cfRule type="expression" dxfId="31" priority="31">
      <formula>CONTR_CORSIAapplied=FALSE</formula>
    </cfRule>
  </conditionalFormatting>
  <conditionalFormatting sqref="C1172">
    <cfRule type="expression" dxfId="30" priority="30">
      <formula>CONTR_CORSIAapplied=FALSE</formula>
    </cfRule>
  </conditionalFormatting>
  <conditionalFormatting sqref="C1173">
    <cfRule type="expression" dxfId="29" priority="29">
      <formula>CONTR_CORSIAapplied=FALSE</formula>
    </cfRule>
  </conditionalFormatting>
  <conditionalFormatting sqref="C1174">
    <cfRule type="expression" dxfId="28" priority="28">
      <formula>CONTR_CORSIAapplied=FALSE</formula>
    </cfRule>
  </conditionalFormatting>
  <conditionalFormatting sqref="C1174">
    <cfRule type="expression" dxfId="27" priority="27">
      <formula>AND(CNTR_ReportingYear&lt;2021,CNTR_ReportingYear&lt;&gt;"")</formula>
    </cfRule>
  </conditionalFormatting>
  <conditionalFormatting sqref="C1175">
    <cfRule type="expression" dxfId="26" priority="26">
      <formula>CONTR_CORSIAapplied=FALSE</formula>
    </cfRule>
  </conditionalFormatting>
  <conditionalFormatting sqref="C1175">
    <cfRule type="expression" dxfId="25" priority="25">
      <formula>AND(CNTR_ReportingYear&lt;2021,CNTR_ReportingYear&lt;&gt;"")</formula>
    </cfRule>
  </conditionalFormatting>
  <conditionalFormatting sqref="C1176">
    <cfRule type="expression" dxfId="24" priority="24">
      <formula>CONTR_CORSIAapplied=FALSE</formula>
    </cfRule>
  </conditionalFormatting>
  <conditionalFormatting sqref="C1176">
    <cfRule type="expression" dxfId="23" priority="23">
      <formula>AND(CNTR_ReportingYear&lt;2021,CNTR_ReportingYear&lt;&gt;"")</formula>
    </cfRule>
  </conditionalFormatting>
  <conditionalFormatting sqref="C1177">
    <cfRule type="expression" dxfId="22" priority="22">
      <formula>CONTR_CORSIAapplied=FALSE</formula>
    </cfRule>
  </conditionalFormatting>
  <conditionalFormatting sqref="C1177">
    <cfRule type="expression" dxfId="21" priority="21">
      <formula>AND(CNTR_ReportingYear&lt;2021,CNTR_ReportingYear&lt;&gt;"")</formula>
    </cfRule>
  </conditionalFormatting>
  <conditionalFormatting sqref="C1178">
    <cfRule type="expression" dxfId="20" priority="20">
      <formula>CONTR_CORSIAapplied=FALSE</formula>
    </cfRule>
  </conditionalFormatting>
  <conditionalFormatting sqref="C1178">
    <cfRule type="expression" dxfId="19" priority="19">
      <formula>AND(CNTR_ReportingYear&lt;2021,CNTR_ReportingYear&lt;&gt;"")</formula>
    </cfRule>
  </conditionalFormatting>
  <conditionalFormatting sqref="C1179">
    <cfRule type="expression" dxfId="18" priority="18">
      <formula>CONTR_CORSIAapplied=FALSE</formula>
    </cfRule>
  </conditionalFormatting>
  <conditionalFormatting sqref="C1179">
    <cfRule type="expression" dxfId="17" priority="17">
      <formula>AND(CNTR_ReportingYear&lt;2021,CNTR_ReportingYear&lt;&gt;"")</formula>
    </cfRule>
  </conditionalFormatting>
  <conditionalFormatting sqref="C1180">
    <cfRule type="expression" dxfId="16" priority="16">
      <formula>CONTR_CORSIAapplied=FALSE</formula>
    </cfRule>
  </conditionalFormatting>
  <conditionalFormatting sqref="C1180">
    <cfRule type="expression" dxfId="15" priority="15">
      <formula>AND(CNTR_ReportingYear&lt;2021,CNTR_ReportingYear&lt;&gt;"")</formula>
    </cfRule>
  </conditionalFormatting>
  <conditionalFormatting sqref="C1181">
    <cfRule type="expression" dxfId="14" priority="14">
      <formula>CONTR_CORSIAapplied=FALSE</formula>
    </cfRule>
  </conditionalFormatting>
  <conditionalFormatting sqref="C1182">
    <cfRule type="expression" dxfId="13" priority="13">
      <formula>CONTR_CORSIAapplied=FALSE</formula>
    </cfRule>
  </conditionalFormatting>
  <conditionalFormatting sqref="C1183">
    <cfRule type="expression" dxfId="12" priority="12">
      <formula>CONTR_CORSIAapplied=FALSE</formula>
    </cfRule>
  </conditionalFormatting>
  <conditionalFormatting sqref="C1184">
    <cfRule type="expression" dxfId="11" priority="11">
      <formula>CONTR_CORSIAapplied=FALSE</formula>
    </cfRule>
  </conditionalFormatting>
  <conditionalFormatting sqref="C1185">
    <cfRule type="expression" dxfId="10" priority="10">
      <formula>CONTR_CORSIAapplied=FALSE</formula>
    </cfRule>
  </conditionalFormatting>
  <conditionalFormatting sqref="C1186">
    <cfRule type="expression" dxfId="9" priority="9">
      <formula>CONTR_CORSIAapplied=FALSE</formula>
    </cfRule>
  </conditionalFormatting>
  <conditionalFormatting sqref="C1187">
    <cfRule type="expression" dxfId="8" priority="8">
      <formula>CONTR_CORSIAapplied=FALSE</formula>
    </cfRule>
  </conditionalFormatting>
  <conditionalFormatting sqref="C1188">
    <cfRule type="expression" dxfId="7" priority="7">
      <formula>CONTR_CORSIAapplied=FALSE</formula>
    </cfRule>
  </conditionalFormatting>
  <conditionalFormatting sqref="C1189">
    <cfRule type="expression" dxfId="6" priority="6">
      <formula>CONTR_CORSIAapplied=FALSE</formula>
    </cfRule>
  </conditionalFormatting>
  <conditionalFormatting sqref="C1190">
    <cfRule type="expression" dxfId="5" priority="5">
      <formula>CONTR_CORSIAapplied=FALSE</formula>
    </cfRule>
  </conditionalFormatting>
  <conditionalFormatting sqref="C1191">
    <cfRule type="expression" dxfId="4" priority="4">
      <formula>CONTR_CORSIAapplied=FALSE</formula>
    </cfRule>
  </conditionalFormatting>
  <conditionalFormatting sqref="C1192">
    <cfRule type="expression" dxfId="3" priority="3">
      <formula>CONTR_CORSIAapplied=FALSE</formula>
    </cfRule>
  </conditionalFormatting>
  <conditionalFormatting sqref="C1193">
    <cfRule type="expression" dxfId="2" priority="2">
      <formula>CONTR_CORSIAapplied=FALSE</formula>
    </cfRule>
  </conditionalFormatting>
  <conditionalFormatting sqref="B990:C990">
    <cfRule type="expression" dxfId="1" priority="164" stopIfTrue="1">
      <formula>(ROUND(#REF!,0)&lt;&gt;0)</formula>
    </cfRule>
  </conditionalFormatting>
  <conditionalFormatting sqref="B1230">
    <cfRule type="expression" dxfId="0" priority="1">
      <formula>CONTR_CORSIAapplied=FALSE</formula>
    </cfRule>
  </conditionalFormatting>
  <hyperlinks>
    <hyperlink ref="B36" r:id="rId1"/>
    <hyperlink ref="B38" r:id="rId2"/>
    <hyperlink ref="C36" r:id="rId3"/>
    <hyperlink ref="C38" r:id="rId4"/>
  </hyperlinks>
  <pageMargins left="0.7" right="0.7" top="0.78740157499999996" bottom="0.78740157499999996" header="0.3" footer="0.3"/>
  <pageSetup paperSize="132" orientation="portrait" r:id="rId5"/>
  <headerFooter>
    <oddHeader>&amp;L&amp;F, &amp;A&amp;R&amp;D, &amp;T</oddHeader>
    <oddFooter>&amp;C&amp;P / &amp;N</oddFooter>
  </headerFooter>
  <legacy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7"/>
    <pageSetUpPr fitToPage="1"/>
  </sheetPr>
  <dimension ref="A1:E97"/>
  <sheetViews>
    <sheetView zoomScale="115" zoomScaleNormal="115" workbookViewId="0">
      <selection activeCell="B6" sqref="B6"/>
    </sheetView>
  </sheetViews>
  <sheetFormatPr defaultColWidth="11.42578125" defaultRowHeight="12.75" x14ac:dyDescent="0.2"/>
  <cols>
    <col min="1" max="1" width="17.140625" style="5" customWidth="1"/>
    <col min="2" max="2" width="34.7109375" style="5" customWidth="1"/>
    <col min="3" max="3" width="15.140625" style="5" customWidth="1"/>
    <col min="4" max="16384" width="11.42578125" style="5"/>
  </cols>
  <sheetData>
    <row r="1" spans="1:5" ht="13.5" thickBot="1" x14ac:dyDescent="0.25">
      <c r="A1" s="29" t="s">
        <v>35</v>
      </c>
    </row>
    <row r="2" spans="1:5" ht="13.5" thickBot="1" x14ac:dyDescent="0.25">
      <c r="A2" s="43" t="s">
        <v>36</v>
      </c>
      <c r="B2" s="44" t="s">
        <v>1230</v>
      </c>
    </row>
    <row r="3" spans="1:5" ht="13.5" thickBot="1" x14ac:dyDescent="0.25">
      <c r="A3" s="45" t="s">
        <v>34</v>
      </c>
      <c r="B3" s="46">
        <v>43852</v>
      </c>
      <c r="C3" s="47" t="str">
        <f>IF(ISNUMBER(MATCH(B3,A21:A35,0)),VLOOKUP(B3,A21:B35,2,FALSE),"---")</f>
        <v>AER EU ETS &amp; CORSIA_COM_en_220120.xls</v>
      </c>
      <c r="D3" s="48"/>
      <c r="E3" s="49"/>
    </row>
    <row r="4" spans="1:5" x14ac:dyDescent="0.2">
      <c r="A4" s="50" t="s">
        <v>47</v>
      </c>
      <c r="B4" s="51" t="s">
        <v>48</v>
      </c>
    </row>
    <row r="5" spans="1:5" ht="13.5" thickBot="1" x14ac:dyDescent="0.25">
      <c r="A5" s="52" t="s">
        <v>38</v>
      </c>
      <c r="B5" s="53" t="s">
        <v>63</v>
      </c>
    </row>
    <row r="7" spans="1:5" x14ac:dyDescent="0.2">
      <c r="A7" s="54" t="s">
        <v>37</v>
      </c>
    </row>
    <row r="8" spans="1:5" x14ac:dyDescent="0.2">
      <c r="A8" s="6" t="s">
        <v>43</v>
      </c>
      <c r="B8" s="6"/>
      <c r="C8" s="7" t="s">
        <v>39</v>
      </c>
    </row>
    <row r="9" spans="1:5" x14ac:dyDescent="0.2">
      <c r="A9" s="6" t="s">
        <v>44</v>
      </c>
      <c r="B9" s="6"/>
      <c r="C9" s="7" t="s">
        <v>40</v>
      </c>
    </row>
    <row r="10" spans="1:5" x14ac:dyDescent="0.2">
      <c r="A10" s="6" t="s">
        <v>45</v>
      </c>
      <c r="B10" s="6"/>
      <c r="C10" s="7" t="s">
        <v>41</v>
      </c>
    </row>
    <row r="11" spans="1:5" x14ac:dyDescent="0.2">
      <c r="A11" s="6" t="s">
        <v>46</v>
      </c>
      <c r="B11" s="6"/>
      <c r="C11" s="7" t="s">
        <v>42</v>
      </c>
    </row>
    <row r="12" spans="1:5" x14ac:dyDescent="0.2">
      <c r="A12" s="6" t="s">
        <v>816</v>
      </c>
      <c r="B12" s="6"/>
      <c r="C12" s="7" t="s">
        <v>817</v>
      </c>
    </row>
    <row r="13" spans="1:5" x14ac:dyDescent="0.2">
      <c r="A13" s="6" t="s">
        <v>818</v>
      </c>
      <c r="B13" s="6"/>
      <c r="C13" s="7" t="s">
        <v>819</v>
      </c>
    </row>
    <row r="14" spans="1:5" x14ac:dyDescent="0.2">
      <c r="A14" s="6" t="s">
        <v>820</v>
      </c>
      <c r="B14" s="6"/>
      <c r="C14" s="7" t="s">
        <v>821</v>
      </c>
    </row>
    <row r="15" spans="1:5" x14ac:dyDescent="0.2">
      <c r="A15" s="66" t="s">
        <v>980</v>
      </c>
      <c r="B15" s="6"/>
      <c r="C15" s="67" t="s">
        <v>981</v>
      </c>
    </row>
    <row r="16" spans="1:5" x14ac:dyDescent="0.2">
      <c r="A16" s="66" t="s">
        <v>982</v>
      </c>
      <c r="B16" s="6"/>
      <c r="C16" s="67" t="s">
        <v>983</v>
      </c>
    </row>
    <row r="17" spans="1:4" x14ac:dyDescent="0.2">
      <c r="A17" s="66" t="s">
        <v>984</v>
      </c>
      <c r="B17" s="6"/>
      <c r="C17" s="67" t="s">
        <v>985</v>
      </c>
    </row>
    <row r="18" spans="1:4" x14ac:dyDescent="0.2">
      <c r="A18" s="66" t="s">
        <v>1230</v>
      </c>
      <c r="B18" s="6"/>
      <c r="C18" s="67" t="s">
        <v>1231</v>
      </c>
    </row>
    <row r="19" spans="1:4" x14ac:dyDescent="0.2">
      <c r="A19" s="15"/>
    </row>
    <row r="20" spans="1:4" x14ac:dyDescent="0.2">
      <c r="A20" s="29" t="s">
        <v>145</v>
      </c>
      <c r="B20" s="29" t="s">
        <v>95</v>
      </c>
      <c r="C20" s="29" t="s">
        <v>781</v>
      </c>
    </row>
    <row r="21" spans="1:4" x14ac:dyDescent="0.2">
      <c r="A21" s="55">
        <v>41233</v>
      </c>
      <c r="B21" s="56" t="s">
        <v>1345</v>
      </c>
      <c r="C21" s="68" t="s">
        <v>1164</v>
      </c>
      <c r="D21" s="57"/>
    </row>
    <row r="22" spans="1:4" x14ac:dyDescent="0.2">
      <c r="A22" s="58">
        <v>41299</v>
      </c>
      <c r="B22" s="59" t="s">
        <v>1346</v>
      </c>
      <c r="C22" s="59" t="s">
        <v>1167</v>
      </c>
      <c r="D22" s="60"/>
    </row>
    <row r="23" spans="1:4" x14ac:dyDescent="0.2">
      <c r="A23" s="58">
        <v>41342</v>
      </c>
      <c r="B23" s="59" t="s">
        <v>1347</v>
      </c>
      <c r="C23" s="59" t="s">
        <v>1193</v>
      </c>
      <c r="D23" s="60"/>
    </row>
    <row r="24" spans="1:4" x14ac:dyDescent="0.2">
      <c r="A24" s="58">
        <v>41355</v>
      </c>
      <c r="B24" s="59" t="s">
        <v>1348</v>
      </c>
      <c r="C24" s="64" t="s">
        <v>1203</v>
      </c>
      <c r="D24" s="60"/>
    </row>
    <row r="25" spans="1:4" x14ac:dyDescent="0.2">
      <c r="A25" s="58">
        <v>41390</v>
      </c>
      <c r="B25" s="59" t="s">
        <v>1349</v>
      </c>
      <c r="C25" s="59" t="s">
        <v>1205</v>
      </c>
      <c r="D25" s="60"/>
    </row>
    <row r="26" spans="1:4" x14ac:dyDescent="0.2">
      <c r="A26" s="58">
        <v>42332</v>
      </c>
      <c r="B26" s="59" t="s">
        <v>1350</v>
      </c>
      <c r="C26" s="64" t="s">
        <v>1221</v>
      </c>
      <c r="D26" s="60"/>
    </row>
    <row r="27" spans="1:4" x14ac:dyDescent="0.2">
      <c r="A27" s="58">
        <v>42354</v>
      </c>
      <c r="B27" s="59" t="s">
        <v>1351</v>
      </c>
      <c r="C27" s="64" t="s">
        <v>1227</v>
      </c>
      <c r="D27" s="60"/>
    </row>
    <row r="28" spans="1:4" x14ac:dyDescent="0.2">
      <c r="A28" s="58">
        <v>43633</v>
      </c>
      <c r="B28" s="59" t="str">
        <f t="shared" ref="B28:B33" si="0">IF(ISBLANK($A28),"---", VLOOKUP($B$2,$A$8:$C$18,3,0) &amp; "_" &amp; VLOOKUP($B$4,$A$38:$B$70,2,0)&amp;"_"&amp;VLOOKUP($B$5,$A$73:$B$97,2,0)&amp;"_"&amp; TEXT(DAY($A28),"0#")&amp; TEXT(MONTH($A28),"0#")&amp; TEXT(YEAR($A28)-2000,"0#")&amp;".xls")</f>
        <v>AER EU ETS &amp; CORSIA_COM_en_170619.xls</v>
      </c>
      <c r="C28" s="64" t="s">
        <v>1357</v>
      </c>
      <c r="D28" s="60"/>
    </row>
    <row r="29" spans="1:4" x14ac:dyDescent="0.2">
      <c r="A29" s="58">
        <v>43756</v>
      </c>
      <c r="B29" s="59" t="str">
        <f t="shared" si="0"/>
        <v>AER EU ETS &amp; CORSIA_COM_en_181019.xls</v>
      </c>
      <c r="C29" s="64" t="s">
        <v>1363</v>
      </c>
      <c r="D29" s="60"/>
    </row>
    <row r="30" spans="1:4" x14ac:dyDescent="0.2">
      <c r="A30" s="58">
        <v>43814</v>
      </c>
      <c r="B30" s="59" t="str">
        <f t="shared" si="0"/>
        <v>AER EU ETS &amp; CORSIA_COM_en_151219.xls</v>
      </c>
      <c r="C30" s="64" t="s">
        <v>1485</v>
      </c>
      <c r="D30" s="60"/>
    </row>
    <row r="31" spans="1:4" x14ac:dyDescent="0.2">
      <c r="A31" s="58">
        <v>43852</v>
      </c>
      <c r="B31" s="59" t="str">
        <f t="shared" si="0"/>
        <v>AER EU ETS &amp; CORSIA_COM_en_220120.xls</v>
      </c>
      <c r="C31" s="64" t="s">
        <v>1505</v>
      </c>
      <c r="D31" s="60"/>
    </row>
    <row r="32" spans="1:4" x14ac:dyDescent="0.2">
      <c r="A32" s="58"/>
      <c r="B32" s="59" t="str">
        <f t="shared" si="0"/>
        <v>---</v>
      </c>
      <c r="C32" s="59"/>
      <c r="D32" s="60"/>
    </row>
    <row r="33" spans="1:4" x14ac:dyDescent="0.2">
      <c r="A33" s="58"/>
      <c r="B33" s="59" t="str">
        <f t="shared" si="0"/>
        <v>---</v>
      </c>
      <c r="C33" s="59"/>
      <c r="D33" s="60"/>
    </row>
    <row r="34" spans="1:4" x14ac:dyDescent="0.2">
      <c r="A34" s="58"/>
      <c r="B34" s="59" t="str">
        <f>IF(ISBLANK($A34),"---", VLOOKUP($B$2,$A$8:$C$18,3,0) &amp; "_" &amp; VLOOKUP($B$4,$A$38:$B$70,2,0)&amp;"_"&amp;VLOOKUP($B$5,$A$73:$B$97,2,0)&amp;"_"&amp; TEXT(DAY($A34),"0#")&amp; TEXT(MONTH($A34),"0#")&amp; TEXT(YEAR($A34)-2000,"0#")&amp;".xls")</f>
        <v>---</v>
      </c>
      <c r="C34" s="59"/>
      <c r="D34" s="60"/>
    </row>
    <row r="35" spans="1:4" x14ac:dyDescent="0.2">
      <c r="A35" s="61"/>
      <c r="B35" s="62" t="str">
        <f>IF(ISBLANK($A35),"---", VLOOKUP($B$2,$A$8:$C$18,3,0) &amp; "_" &amp; VLOOKUP($B$4,$A$38:$B$70,2,0)&amp;"_"&amp;VLOOKUP($B$5,$A$73:$B$97,2,0)&amp;"_"&amp; TEXT(DAY($A35),"0#")&amp; TEXT(MONTH($A35),"0#")&amp; TEXT(YEAR($A35)-2000,"0#")&amp;".xls")</f>
        <v>---</v>
      </c>
      <c r="C35" s="62"/>
      <c r="D35" s="63"/>
    </row>
    <row r="37" spans="1:4" x14ac:dyDescent="0.2">
      <c r="A37" s="29" t="s">
        <v>47</v>
      </c>
    </row>
    <row r="38" spans="1:4" x14ac:dyDescent="0.2">
      <c r="A38" s="41" t="s">
        <v>48</v>
      </c>
      <c r="B38" s="41" t="s">
        <v>96</v>
      </c>
    </row>
    <row r="39" spans="1:4" x14ac:dyDescent="0.2">
      <c r="A39" s="41" t="s">
        <v>822</v>
      </c>
      <c r="B39" s="41" t="s">
        <v>823</v>
      </c>
    </row>
    <row r="40" spans="1:4" x14ac:dyDescent="0.2">
      <c r="A40" s="41" t="s">
        <v>292</v>
      </c>
      <c r="B40" s="41" t="s">
        <v>97</v>
      </c>
    </row>
    <row r="41" spans="1:4" x14ac:dyDescent="0.2">
      <c r="A41" s="41" t="s">
        <v>294</v>
      </c>
      <c r="B41" s="41" t="s">
        <v>98</v>
      </c>
    </row>
    <row r="42" spans="1:4" x14ac:dyDescent="0.2">
      <c r="A42" s="41" t="s">
        <v>297</v>
      </c>
      <c r="B42" s="41" t="s">
        <v>99</v>
      </c>
    </row>
    <row r="43" spans="1:4" x14ac:dyDescent="0.2">
      <c r="A43" s="41" t="s">
        <v>463</v>
      </c>
      <c r="B43" s="41" t="s">
        <v>824</v>
      </c>
    </row>
    <row r="44" spans="1:4" x14ac:dyDescent="0.2">
      <c r="A44" s="41" t="s">
        <v>299</v>
      </c>
      <c r="B44" s="41" t="s">
        <v>100</v>
      </c>
    </row>
    <row r="45" spans="1:4" x14ac:dyDescent="0.2">
      <c r="A45" s="551" t="s">
        <v>1466</v>
      </c>
      <c r="B45" s="41" t="s">
        <v>101</v>
      </c>
    </row>
    <row r="46" spans="1:4" x14ac:dyDescent="0.2">
      <c r="A46" s="41" t="s">
        <v>304</v>
      </c>
      <c r="B46" s="41" t="s">
        <v>102</v>
      </c>
    </row>
    <row r="47" spans="1:4" x14ac:dyDescent="0.2">
      <c r="A47" s="41" t="s">
        <v>307</v>
      </c>
      <c r="B47" s="41" t="s">
        <v>103</v>
      </c>
    </row>
    <row r="48" spans="1:4" x14ac:dyDescent="0.2">
      <c r="A48" s="41" t="s">
        <v>309</v>
      </c>
      <c r="B48" s="41" t="s">
        <v>104</v>
      </c>
    </row>
    <row r="49" spans="1:2" x14ac:dyDescent="0.2">
      <c r="A49" s="41" t="s">
        <v>311</v>
      </c>
      <c r="B49" s="41" t="s">
        <v>105</v>
      </c>
    </row>
    <row r="50" spans="1:2" x14ac:dyDescent="0.2">
      <c r="A50" s="41" t="s">
        <v>314</v>
      </c>
      <c r="B50" s="41" t="s">
        <v>106</v>
      </c>
    </row>
    <row r="51" spans="1:2" x14ac:dyDescent="0.2">
      <c r="A51" s="41" t="s">
        <v>316</v>
      </c>
      <c r="B51" s="41" t="s">
        <v>107</v>
      </c>
    </row>
    <row r="52" spans="1:2" x14ac:dyDescent="0.2">
      <c r="A52" s="41" t="s">
        <v>318</v>
      </c>
      <c r="B52" s="41" t="s">
        <v>108</v>
      </c>
    </row>
    <row r="53" spans="1:2" x14ac:dyDescent="0.2">
      <c r="A53" s="41" t="s">
        <v>521</v>
      </c>
      <c r="B53" s="41" t="s">
        <v>825</v>
      </c>
    </row>
    <row r="54" spans="1:2" x14ac:dyDescent="0.2">
      <c r="A54" s="41" t="s">
        <v>320</v>
      </c>
      <c r="B54" s="41" t="s">
        <v>109</v>
      </c>
    </row>
    <row r="55" spans="1:2" x14ac:dyDescent="0.2">
      <c r="A55" s="41" t="s">
        <v>322</v>
      </c>
      <c r="B55" s="41" t="s">
        <v>110</v>
      </c>
    </row>
    <row r="56" spans="1:2" x14ac:dyDescent="0.2">
      <c r="A56" s="41" t="s">
        <v>324</v>
      </c>
      <c r="B56" s="41" t="s">
        <v>111</v>
      </c>
    </row>
    <row r="57" spans="1:2" x14ac:dyDescent="0.2">
      <c r="A57" s="41" t="s">
        <v>541</v>
      </c>
      <c r="B57" s="41" t="s">
        <v>826</v>
      </c>
    </row>
    <row r="58" spans="1:2" x14ac:dyDescent="0.2">
      <c r="A58" s="41" t="s">
        <v>326</v>
      </c>
      <c r="B58" s="41" t="s">
        <v>112</v>
      </c>
    </row>
    <row r="59" spans="1:2" x14ac:dyDescent="0.2">
      <c r="A59" s="41" t="s">
        <v>328</v>
      </c>
      <c r="B59" s="41" t="s">
        <v>113</v>
      </c>
    </row>
    <row r="60" spans="1:2" x14ac:dyDescent="0.2">
      <c r="A60" s="41" t="s">
        <v>330</v>
      </c>
      <c r="B60" s="41" t="s">
        <v>114</v>
      </c>
    </row>
    <row r="61" spans="1:2" x14ac:dyDescent="0.2">
      <c r="A61" s="41" t="s">
        <v>333</v>
      </c>
      <c r="B61" s="41" t="s">
        <v>115</v>
      </c>
    </row>
    <row r="62" spans="1:2" x14ac:dyDescent="0.2">
      <c r="A62" s="41" t="s">
        <v>577</v>
      </c>
      <c r="B62" s="41" t="s">
        <v>827</v>
      </c>
    </row>
    <row r="63" spans="1:2" x14ac:dyDescent="0.2">
      <c r="A63" s="41" t="s">
        <v>336</v>
      </c>
      <c r="B63" s="41" t="s">
        <v>116</v>
      </c>
    </row>
    <row r="64" spans="1:2" x14ac:dyDescent="0.2">
      <c r="A64" s="41" t="s">
        <v>340</v>
      </c>
      <c r="B64" s="41" t="s">
        <v>117</v>
      </c>
    </row>
    <row r="65" spans="1:2" x14ac:dyDescent="0.2">
      <c r="A65" s="41" t="s">
        <v>343</v>
      </c>
      <c r="B65" s="41" t="s">
        <v>118</v>
      </c>
    </row>
    <row r="66" spans="1:2" x14ac:dyDescent="0.2">
      <c r="A66" s="41" t="s">
        <v>346</v>
      </c>
      <c r="B66" s="41" t="s">
        <v>119</v>
      </c>
    </row>
    <row r="67" spans="1:2" x14ac:dyDescent="0.2">
      <c r="A67" s="41" t="s">
        <v>348</v>
      </c>
      <c r="B67" s="41" t="s">
        <v>120</v>
      </c>
    </row>
    <row r="68" spans="1:2" x14ac:dyDescent="0.2">
      <c r="A68" s="41" t="s">
        <v>351</v>
      </c>
      <c r="B68" s="41" t="s">
        <v>121</v>
      </c>
    </row>
    <row r="69" spans="1:2" x14ac:dyDescent="0.2">
      <c r="A69" s="41" t="s">
        <v>353</v>
      </c>
      <c r="B69" s="41" t="s">
        <v>122</v>
      </c>
    </row>
    <row r="70" spans="1:2" x14ac:dyDescent="0.2">
      <c r="A70" s="41" t="s">
        <v>360</v>
      </c>
      <c r="B70" s="41" t="s">
        <v>123</v>
      </c>
    </row>
    <row r="72" spans="1:2" x14ac:dyDescent="0.2">
      <c r="A72" s="19" t="s">
        <v>146</v>
      </c>
    </row>
    <row r="73" spans="1:2" x14ac:dyDescent="0.2">
      <c r="A73" s="42" t="s">
        <v>49</v>
      </c>
      <c r="B73" s="42" t="s">
        <v>50</v>
      </c>
    </row>
    <row r="74" spans="1:2" x14ac:dyDescent="0.2">
      <c r="A74" s="42" t="s">
        <v>51</v>
      </c>
      <c r="B74" s="42" t="s">
        <v>52</v>
      </c>
    </row>
    <row r="75" spans="1:2" x14ac:dyDescent="0.2">
      <c r="A75" s="42" t="s">
        <v>828</v>
      </c>
      <c r="B75" s="42" t="s">
        <v>829</v>
      </c>
    </row>
    <row r="76" spans="1:2" x14ac:dyDescent="0.2">
      <c r="A76" s="42" t="s">
        <v>53</v>
      </c>
      <c r="B76" s="42" t="s">
        <v>54</v>
      </c>
    </row>
    <row r="77" spans="1:2" x14ac:dyDescent="0.2">
      <c r="A77" s="42" t="s">
        <v>55</v>
      </c>
      <c r="B77" s="42" t="s">
        <v>56</v>
      </c>
    </row>
    <row r="78" spans="1:2" x14ac:dyDescent="0.2">
      <c r="A78" s="42" t="s">
        <v>57</v>
      </c>
      <c r="B78" s="42" t="s">
        <v>58</v>
      </c>
    </row>
    <row r="79" spans="1:2" x14ac:dyDescent="0.2">
      <c r="A79" s="42" t="s">
        <v>59</v>
      </c>
      <c r="B79" s="42" t="s">
        <v>60</v>
      </c>
    </row>
    <row r="80" spans="1:2" x14ac:dyDescent="0.2">
      <c r="A80" s="42" t="s">
        <v>61</v>
      </c>
      <c r="B80" s="42" t="s">
        <v>62</v>
      </c>
    </row>
    <row r="81" spans="1:2" x14ac:dyDescent="0.2">
      <c r="A81" s="42" t="s">
        <v>63</v>
      </c>
      <c r="B81" s="42" t="s">
        <v>64</v>
      </c>
    </row>
    <row r="82" spans="1:2" x14ac:dyDescent="0.2">
      <c r="A82" s="42" t="s">
        <v>65</v>
      </c>
      <c r="B82" s="42" t="s">
        <v>66</v>
      </c>
    </row>
    <row r="83" spans="1:2" x14ac:dyDescent="0.2">
      <c r="A83" s="42" t="s">
        <v>830</v>
      </c>
      <c r="B83" s="42" t="s">
        <v>831</v>
      </c>
    </row>
    <row r="84" spans="1:2" x14ac:dyDescent="0.2">
      <c r="A84" s="42" t="s">
        <v>67</v>
      </c>
      <c r="B84" s="42" t="s">
        <v>68</v>
      </c>
    </row>
    <row r="85" spans="1:2" x14ac:dyDescent="0.2">
      <c r="A85" s="42" t="s">
        <v>69</v>
      </c>
      <c r="B85" s="42" t="s">
        <v>70</v>
      </c>
    </row>
    <row r="86" spans="1:2" x14ac:dyDescent="0.2">
      <c r="A86" s="42" t="s">
        <v>71</v>
      </c>
      <c r="B86" s="42" t="s">
        <v>72</v>
      </c>
    </row>
    <row r="87" spans="1:2" x14ac:dyDescent="0.2">
      <c r="A87" s="42" t="s">
        <v>73</v>
      </c>
      <c r="B87" s="42" t="s">
        <v>74</v>
      </c>
    </row>
    <row r="88" spans="1:2" x14ac:dyDescent="0.2">
      <c r="A88" s="42" t="s">
        <v>75</v>
      </c>
      <c r="B88" s="42" t="s">
        <v>76</v>
      </c>
    </row>
    <row r="89" spans="1:2" x14ac:dyDescent="0.2">
      <c r="A89" s="42" t="s">
        <v>832</v>
      </c>
      <c r="B89" s="42" t="s">
        <v>833</v>
      </c>
    </row>
    <row r="90" spans="1:2" x14ac:dyDescent="0.2">
      <c r="A90" s="42" t="s">
        <v>77</v>
      </c>
      <c r="B90" s="42" t="s">
        <v>78</v>
      </c>
    </row>
    <row r="91" spans="1:2" x14ac:dyDescent="0.2">
      <c r="A91" s="42" t="s">
        <v>79</v>
      </c>
      <c r="B91" s="42" t="s">
        <v>80</v>
      </c>
    </row>
    <row r="92" spans="1:2" x14ac:dyDescent="0.2">
      <c r="A92" s="42" t="s">
        <v>83</v>
      </c>
      <c r="B92" s="42" t="s">
        <v>84</v>
      </c>
    </row>
    <row r="93" spans="1:2" x14ac:dyDescent="0.2">
      <c r="A93" s="42" t="s">
        <v>85</v>
      </c>
      <c r="B93" s="42" t="s">
        <v>86</v>
      </c>
    </row>
    <row r="94" spans="1:2" x14ac:dyDescent="0.2">
      <c r="A94" s="42" t="s">
        <v>87</v>
      </c>
      <c r="B94" s="42" t="s">
        <v>88</v>
      </c>
    </row>
    <row r="95" spans="1:2" x14ac:dyDescent="0.2">
      <c r="A95" s="42" t="s">
        <v>89</v>
      </c>
      <c r="B95" s="42" t="s">
        <v>90</v>
      </c>
    </row>
    <row r="96" spans="1:2" x14ac:dyDescent="0.2">
      <c r="A96" s="42" t="s">
        <v>91</v>
      </c>
      <c r="B96" s="42" t="s">
        <v>92</v>
      </c>
    </row>
    <row r="97" spans="1:2" x14ac:dyDescent="0.2">
      <c r="A97" s="42" t="s">
        <v>93</v>
      </c>
      <c r="B97" s="42" t="s">
        <v>94</v>
      </c>
    </row>
  </sheetData>
  <sheetProtection sheet="1" objects="1" scenarios="1" formatCells="0" formatColumns="0" formatRows="0" insertColumns="0" insertRows="0"/>
  <phoneticPr fontId="9" type="noConversion"/>
  <dataValidations count="4">
    <dataValidation type="list" allowBlank="1" showInputMessage="1" showErrorMessage="1" sqref="B2">
      <formula1>$A$8:$A$18</formula1>
    </dataValidation>
    <dataValidation type="list" allowBlank="1" showInputMessage="1" showErrorMessage="1" sqref="B3">
      <formula1>$A$21:$A$35</formula1>
    </dataValidation>
    <dataValidation type="list" allowBlank="1" showInputMessage="1" showErrorMessage="1" sqref="B4">
      <formula1>$A$38:$A$70</formula1>
    </dataValidation>
    <dataValidation type="list" allowBlank="1" showInputMessage="1" showErrorMessage="1" sqref="B5">
      <formula1>$A$73:$A$97</formula1>
    </dataValidation>
  </dataValidations>
  <pageMargins left="0.78740157499999996" right="0.78740157499999996" top="0.984251969" bottom="0.984251969" header="0.5" footer="0.5"/>
  <pageSetup paperSize="9" scale="61"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M132"/>
  <sheetViews>
    <sheetView showGridLines="0" topLeftCell="B103" zoomScale="115" zoomScaleNormal="115" zoomScaleSheetLayoutView="100" workbookViewId="0">
      <selection activeCell="B20" sqref="B20:L20"/>
    </sheetView>
  </sheetViews>
  <sheetFormatPr defaultColWidth="11.42578125" defaultRowHeight="12.75" x14ac:dyDescent="0.2"/>
  <cols>
    <col min="1" max="1" width="5.42578125" style="13" customWidth="1"/>
    <col min="2" max="2" width="7.28515625" style="14" customWidth="1"/>
    <col min="3" max="11" width="11.7109375" style="14" customWidth="1"/>
    <col min="12" max="12" width="11.7109375" style="15" customWidth="1"/>
    <col min="13" max="13" width="5.42578125" style="14" customWidth="1"/>
    <col min="14" max="15" width="11.42578125" style="14" customWidth="1"/>
    <col min="16" max="16384" width="11.42578125" style="14"/>
  </cols>
  <sheetData>
    <row r="2" spans="1:12" ht="18" x14ac:dyDescent="0.2">
      <c r="B2" s="753" t="str">
        <f>Translations!$B$33</f>
        <v>GUIDELINES AND CONDITIONS</v>
      </c>
      <c r="C2" s="753"/>
      <c r="D2" s="753"/>
      <c r="E2" s="753"/>
      <c r="F2" s="753"/>
      <c r="G2" s="753"/>
      <c r="H2" s="753"/>
      <c r="I2" s="753"/>
      <c r="J2" s="753"/>
    </row>
    <row r="3" spans="1:12" ht="13.15" customHeight="1" x14ac:dyDescent="0.2">
      <c r="B3" s="754"/>
      <c r="C3" s="754"/>
      <c r="D3" s="754"/>
      <c r="E3" s="754"/>
      <c r="F3" s="754"/>
      <c r="G3" s="754"/>
      <c r="H3" s="754"/>
      <c r="I3" s="754"/>
      <c r="J3" s="754"/>
      <c r="K3" s="754"/>
      <c r="L3" s="754"/>
    </row>
    <row r="4" spans="1:12" ht="13.15" customHeight="1" x14ac:dyDescent="0.2">
      <c r="A4" s="424" t="s">
        <v>1276</v>
      </c>
      <c r="B4" s="762" t="str">
        <f>Translations!$B$1049</f>
        <v>Legal basis</v>
      </c>
      <c r="C4" s="763"/>
      <c r="D4" s="763"/>
      <c r="E4" s="763"/>
      <c r="F4" s="763"/>
      <c r="G4" s="763"/>
      <c r="H4" s="763"/>
      <c r="I4" s="763"/>
      <c r="J4" s="763"/>
      <c r="K4" s="763"/>
      <c r="L4" s="763"/>
    </row>
    <row r="5" spans="1:12" ht="51.95" customHeight="1" x14ac:dyDescent="0.2">
      <c r="A5" s="424">
        <v>1</v>
      </c>
      <c r="B5" s="764" t="str">
        <f>Translations!$B$1050</f>
        <v>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v>
      </c>
      <c r="C5" s="765"/>
      <c r="D5" s="765"/>
      <c r="E5" s="765"/>
      <c r="F5" s="765"/>
      <c r="G5" s="765"/>
      <c r="H5" s="765"/>
      <c r="I5" s="765"/>
      <c r="J5" s="765"/>
      <c r="K5" s="765"/>
      <c r="L5" s="765"/>
    </row>
    <row r="6" spans="1:12" ht="13.15" customHeight="1" x14ac:dyDescent="0.2">
      <c r="A6" s="424"/>
      <c r="B6" s="726" t="str">
        <f>Translations!$B$1051</f>
        <v>The EU ETS Directive can be retrieved from:</v>
      </c>
      <c r="C6" s="726"/>
      <c r="D6" s="726"/>
      <c r="E6" s="726"/>
      <c r="F6" s="726"/>
      <c r="G6" s="726"/>
      <c r="H6" s="726"/>
      <c r="I6" s="726"/>
      <c r="J6" s="726"/>
      <c r="K6" s="726"/>
      <c r="L6" s="726"/>
    </row>
    <row r="7" spans="1:12" ht="13.15" customHeight="1" x14ac:dyDescent="0.2">
      <c r="A7" s="425"/>
      <c r="B7" s="766" t="str">
        <f>Translations!$B$1052</f>
        <v>https://eur-lex.europa.eu/legal-content/EN/TXT/?uri=CELEX:02003L0087-20180408</v>
      </c>
      <c r="C7" s="767"/>
      <c r="D7" s="767"/>
      <c r="E7" s="767"/>
      <c r="F7" s="767"/>
      <c r="G7" s="767"/>
      <c r="H7" s="767"/>
      <c r="I7" s="767"/>
      <c r="J7" s="767"/>
      <c r="K7" s="767"/>
      <c r="L7" s="767"/>
    </row>
    <row r="8" spans="1:12" ht="25.5" customHeight="1" x14ac:dyDescent="0.2">
      <c r="A8" s="424">
        <v>2</v>
      </c>
      <c r="B8" s="726" t="str">
        <f>Translations!$B$1053</f>
        <v>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v>
      </c>
      <c r="C8" s="726"/>
      <c r="D8" s="726"/>
      <c r="E8" s="726"/>
      <c r="F8" s="726"/>
      <c r="G8" s="726"/>
      <c r="H8" s="726"/>
      <c r="I8" s="726"/>
      <c r="J8" s="726"/>
      <c r="K8" s="726"/>
      <c r="L8" s="726"/>
    </row>
    <row r="9" spans="1:12" ht="52.9" customHeight="1" x14ac:dyDescent="0.2">
      <c r="A9" s="424"/>
      <c r="B9" s="726" t="str">
        <f>Translations!$B$1054</f>
        <v>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v>
      </c>
      <c r="C9" s="726"/>
      <c r="D9" s="726"/>
      <c r="E9" s="726"/>
      <c r="F9" s="726"/>
      <c r="G9" s="726"/>
      <c r="H9" s="726"/>
      <c r="I9" s="726"/>
      <c r="J9" s="726"/>
      <c r="K9" s="726"/>
      <c r="L9" s="726"/>
    </row>
    <row r="10" spans="1:12" ht="13.15" customHeight="1" x14ac:dyDescent="0.2">
      <c r="A10" s="424"/>
      <c r="B10" s="718" t="str">
        <f>Translations!$B$1055</f>
        <v>That delegated act can be downloaded from:</v>
      </c>
      <c r="C10" s="763"/>
      <c r="D10" s="763"/>
      <c r="E10" s="763"/>
      <c r="F10" s="763"/>
      <c r="G10" s="763"/>
      <c r="H10" s="763"/>
      <c r="I10" s="763"/>
      <c r="J10" s="763"/>
      <c r="K10" s="763"/>
      <c r="L10" s="763"/>
    </row>
    <row r="11" spans="1:12" ht="13.15" customHeight="1" x14ac:dyDescent="0.2">
      <c r="A11" s="424"/>
      <c r="B11" s="766" t="str">
        <f>Translations!$B$1056</f>
        <v>https://eur-lex.europa.eu/eli/reg_del/2019/1603/oj</v>
      </c>
      <c r="C11" s="767"/>
      <c r="D11" s="767"/>
      <c r="E11" s="767"/>
      <c r="F11" s="767"/>
      <c r="G11" s="767"/>
      <c r="H11" s="767"/>
      <c r="I11" s="767"/>
      <c r="J11" s="767"/>
      <c r="K11" s="767"/>
      <c r="L11" s="767"/>
    </row>
    <row r="12" spans="1:12" ht="26.45" customHeight="1" x14ac:dyDescent="0.2">
      <c r="A12" s="424">
        <v>3</v>
      </c>
      <c r="B12" s="726" t="str">
        <f>Translations!$B$1057</f>
        <v>The Monitoring and Reporting Regulation (Commission Regulation (EU) No 601/2012, hereinafter the "MRR"), defines further requirements for monitoring and reporting. The MRR can be downloaded from:</v>
      </c>
      <c r="C12" s="726"/>
      <c r="D12" s="726"/>
      <c r="E12" s="726"/>
      <c r="F12" s="726"/>
      <c r="G12" s="726"/>
      <c r="H12" s="726"/>
      <c r="I12" s="726"/>
      <c r="J12" s="726"/>
      <c r="K12" s="726"/>
      <c r="L12" s="726"/>
    </row>
    <row r="13" spans="1:12" ht="13.15" customHeight="1" x14ac:dyDescent="0.2">
      <c r="A13" s="424"/>
      <c r="B13" s="766" t="str">
        <f>Translations!$B$1058</f>
        <v>https://eur-lex.europa.eu/eli/reg/2012/601</v>
      </c>
      <c r="C13" s="766"/>
      <c r="D13" s="766"/>
      <c r="E13" s="766"/>
      <c r="F13" s="766"/>
      <c r="G13" s="766"/>
      <c r="H13" s="766"/>
      <c r="I13" s="766"/>
      <c r="J13" s="766"/>
      <c r="K13" s="766"/>
      <c r="L13" s="707"/>
    </row>
    <row r="14" spans="1:12" ht="39.6" customHeight="1" x14ac:dyDescent="0.2">
      <c r="A14" s="424"/>
      <c r="B14" s="726" t="str">
        <f>Translations!$B$1059</f>
        <v>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v>
      </c>
      <c r="C14" s="726"/>
      <c r="D14" s="726"/>
      <c r="E14" s="726"/>
      <c r="F14" s="726"/>
      <c r="G14" s="726"/>
      <c r="H14" s="726"/>
      <c r="I14" s="726"/>
      <c r="J14" s="726"/>
      <c r="K14" s="726"/>
      <c r="L14" s="726"/>
    </row>
    <row r="15" spans="1:12" ht="26.45" customHeight="1" x14ac:dyDescent="0.2">
      <c r="A15" s="424"/>
      <c r="B15" s="718" t="str">
        <f>Translations!$B$1060</f>
        <v>Some Article numbers change as consequence of the transition to the new MRR. Therefore, from 2021, Article numbers must be read using the correlation table presented in Annex XI to Regulation (EU) 2066/2012. The latter Regulation (i.e. the "new MRR") can be downloaded from:</v>
      </c>
      <c r="C15" s="763"/>
      <c r="D15" s="763"/>
      <c r="E15" s="763"/>
      <c r="F15" s="763"/>
      <c r="G15" s="763"/>
      <c r="H15" s="763"/>
      <c r="I15" s="763"/>
      <c r="J15" s="763"/>
      <c r="K15" s="763"/>
      <c r="L15" s="763"/>
    </row>
    <row r="16" spans="1:12" ht="13.15" customHeight="1" x14ac:dyDescent="0.2">
      <c r="A16" s="424"/>
      <c r="B16" s="766" t="str">
        <f>Translations!$B$1061</f>
        <v>http://data.europa.eu/eli/reg_impl/2018/2066/oj</v>
      </c>
      <c r="C16" s="767"/>
      <c r="D16" s="767"/>
      <c r="E16" s="767"/>
      <c r="F16" s="767"/>
      <c r="G16" s="767"/>
      <c r="H16" s="767"/>
      <c r="I16" s="767"/>
      <c r="J16" s="767"/>
      <c r="K16" s="767"/>
      <c r="L16" s="767"/>
    </row>
    <row r="17" spans="1:12" ht="13.15" customHeight="1" x14ac:dyDescent="0.2">
      <c r="A17" s="424"/>
      <c r="B17" s="718"/>
      <c r="C17" s="763"/>
      <c r="D17" s="763"/>
      <c r="E17" s="763"/>
      <c r="F17" s="763"/>
      <c r="G17" s="763"/>
      <c r="H17" s="763"/>
      <c r="I17" s="763"/>
      <c r="J17" s="763"/>
      <c r="K17" s="763"/>
      <c r="L17" s="763"/>
    </row>
    <row r="18" spans="1:12" ht="13.15" customHeight="1" x14ac:dyDescent="0.2">
      <c r="A18" s="424" t="s">
        <v>1277</v>
      </c>
      <c r="B18" s="719" t="str">
        <f>Translations!$B$1062</f>
        <v>Information on CORSIA</v>
      </c>
      <c r="C18" s="768"/>
      <c r="D18" s="768"/>
      <c r="E18" s="768"/>
      <c r="F18" s="768"/>
      <c r="G18" s="768"/>
      <c r="H18" s="768"/>
      <c r="I18" s="768"/>
      <c r="J18" s="768"/>
      <c r="K18" s="768"/>
      <c r="L18" s="768"/>
    </row>
    <row r="19" spans="1:12" ht="39.6" customHeight="1" x14ac:dyDescent="0.2">
      <c r="A19" s="424"/>
      <c r="B19" s="718" t="str">
        <f>Translations!$B$1063</f>
        <v>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v>
      </c>
      <c r="C19" s="769"/>
      <c r="D19" s="769"/>
      <c r="E19" s="769"/>
      <c r="F19" s="769"/>
      <c r="G19" s="769"/>
      <c r="H19" s="769"/>
      <c r="I19" s="769"/>
      <c r="J19" s="769"/>
      <c r="K19" s="769"/>
      <c r="L19" s="769"/>
    </row>
    <row r="20" spans="1:12" ht="26.45" customHeight="1" x14ac:dyDescent="0.2">
      <c r="A20" s="424"/>
      <c r="B20" s="718" t="str">
        <f>Translations!$B$1064</f>
        <v xml:space="preserve">The SARPs are supplemented by the "Environmental Technical Manual, Volume IV — Carbon Offsetting and Reduction Scheme for International Aviation (CORSIA)" (Doc 9501), referred to as the "ETM", and further "ICAO CORSIA Implementation Elements". </v>
      </c>
      <c r="C20" s="769"/>
      <c r="D20" s="769"/>
      <c r="E20" s="769"/>
      <c r="F20" s="769"/>
      <c r="G20" s="769"/>
      <c r="H20" s="769"/>
      <c r="I20" s="769"/>
      <c r="J20" s="769"/>
      <c r="K20" s="769"/>
      <c r="L20" s="769"/>
    </row>
    <row r="21" spans="1:12" ht="13.15" customHeight="1" x14ac:dyDescent="0.2">
      <c r="A21" s="424"/>
      <c r="B21" s="718" t="str">
        <f>Translations!$B$1065</f>
        <v>The SARPs, the ETM and all Implementation Elements are available under the following address:</v>
      </c>
      <c r="C21" s="769"/>
      <c r="D21" s="769"/>
      <c r="E21" s="769"/>
      <c r="F21" s="769"/>
      <c r="G21" s="769"/>
      <c r="H21" s="769"/>
      <c r="I21" s="769"/>
      <c r="J21" s="769"/>
      <c r="K21" s="769"/>
      <c r="L21" s="769"/>
    </row>
    <row r="22" spans="1:12" ht="13.15" customHeight="1" x14ac:dyDescent="0.2">
      <c r="A22" s="424"/>
      <c r="B22" s="766" t="str">
        <f>Translations!$B$1066</f>
        <v>https://www.icao.int/environmental-protection/CORSIA/Pages/default.aspx</v>
      </c>
      <c r="C22" s="766"/>
      <c r="D22" s="766"/>
      <c r="E22" s="766"/>
      <c r="F22" s="766"/>
      <c r="G22" s="766"/>
      <c r="H22" s="766"/>
      <c r="I22" s="766"/>
      <c r="J22" s="766"/>
      <c r="K22" s="766"/>
      <c r="L22" s="707"/>
    </row>
    <row r="23" spans="1:12" ht="39.200000000000003" customHeight="1" x14ac:dyDescent="0.2">
      <c r="A23" s="424"/>
      <c r="B23" s="718" t="str">
        <f>Translations!$B$1067</f>
        <v>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v>
      </c>
      <c r="C23" s="763"/>
      <c r="D23" s="763"/>
      <c r="E23" s="763"/>
      <c r="F23" s="763"/>
      <c r="G23" s="763"/>
      <c r="H23" s="763"/>
      <c r="I23" s="763"/>
      <c r="J23" s="763"/>
      <c r="K23" s="763"/>
      <c r="L23" s="763"/>
    </row>
    <row r="24" spans="1:12" ht="13.15" customHeight="1" x14ac:dyDescent="0.2">
      <c r="A24" s="424"/>
      <c r="B24" s="421"/>
      <c r="C24" s="426"/>
      <c r="D24" s="426"/>
      <c r="E24" s="426"/>
      <c r="F24" s="426"/>
      <c r="G24" s="426"/>
      <c r="H24" s="426"/>
      <c r="I24" s="426"/>
      <c r="J24" s="426"/>
      <c r="K24" s="426"/>
      <c r="L24" s="426"/>
    </row>
    <row r="25" spans="1:12" ht="13.15" customHeight="1" x14ac:dyDescent="0.2">
      <c r="A25" s="424" t="s">
        <v>1278</v>
      </c>
      <c r="B25" s="719" t="str">
        <f>Translations!$B$1068</f>
        <v>Scope and relevance</v>
      </c>
      <c r="C25" s="768"/>
      <c r="D25" s="768"/>
      <c r="E25" s="768"/>
      <c r="F25" s="768"/>
      <c r="G25" s="768"/>
      <c r="H25" s="768"/>
      <c r="I25" s="768"/>
      <c r="J25" s="768"/>
      <c r="K25" s="768"/>
      <c r="L25" s="768"/>
    </row>
    <row r="26" spans="1:12" ht="52.9" customHeight="1" x14ac:dyDescent="0.2">
      <c r="A26" s="424">
        <v>1</v>
      </c>
      <c r="B26" s="718" t="str">
        <f>Translations!$B$1069</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v>
      </c>
      <c r="C26" s="763"/>
      <c r="D26" s="763"/>
      <c r="E26" s="763"/>
      <c r="F26" s="763"/>
      <c r="G26" s="763"/>
      <c r="H26" s="763"/>
      <c r="I26" s="763"/>
      <c r="J26" s="763"/>
      <c r="K26" s="763"/>
      <c r="L26" s="763"/>
    </row>
    <row r="27" spans="1:12" ht="39.6" customHeight="1" x14ac:dyDescent="0.2">
      <c r="A27" s="424">
        <v>2</v>
      </c>
      <c r="B27" s="718" t="str">
        <f>Translations!$B$1070</f>
        <v>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v>
      </c>
      <c r="C27" s="763"/>
      <c r="D27" s="763"/>
      <c r="E27" s="763"/>
      <c r="F27" s="763"/>
      <c r="G27" s="763"/>
      <c r="H27" s="763"/>
      <c r="I27" s="763"/>
      <c r="J27" s="763"/>
      <c r="K27" s="763"/>
      <c r="L27" s="763"/>
    </row>
    <row r="28" spans="1:12" ht="26.45" customHeight="1" x14ac:dyDescent="0.2">
      <c r="A28" s="424"/>
      <c r="B28" s="427" t="s">
        <v>1279</v>
      </c>
      <c r="C28" s="718" t="str">
        <f>Translations!$B$1071</f>
        <v>Commercial air transport operators, operating either fewer than 243 flights per period for three consecutive four-month periods, or operating flights with total annual emissions lower than 10 000 tonnes per year under the "full scope".</v>
      </c>
      <c r="D28" s="763"/>
      <c r="E28" s="763"/>
      <c r="F28" s="763"/>
      <c r="G28" s="763"/>
      <c r="H28" s="763"/>
      <c r="I28" s="763"/>
      <c r="J28" s="763"/>
      <c r="K28" s="763"/>
      <c r="L28" s="763"/>
    </row>
    <row r="29" spans="1:12" ht="13.15" customHeight="1" x14ac:dyDescent="0.2">
      <c r="A29" s="424"/>
      <c r="B29" s="427" t="s">
        <v>1279</v>
      </c>
      <c r="C29" s="718" t="str">
        <f>Translations!$B$1072</f>
        <v>Non-commercial air transport operators which emit less than 1 000 t CO2 per year under the "full scope" of the EU ETS.</v>
      </c>
      <c r="D29" s="763"/>
      <c r="E29" s="763"/>
      <c r="F29" s="763"/>
      <c r="G29" s="763"/>
      <c r="H29" s="763"/>
      <c r="I29" s="763"/>
      <c r="J29" s="763"/>
      <c r="K29" s="763"/>
      <c r="L29" s="763"/>
    </row>
    <row r="30" spans="1:12" ht="26.45" customHeight="1" x14ac:dyDescent="0.2">
      <c r="A30" s="424">
        <v>3</v>
      </c>
      <c r="B30" s="718" t="str">
        <f>Translations!$B$1073</f>
        <v>Note that under the EU ETS some simplified monitoring, reporting and verification requirements apply for small emitters. This template guides you whether you are allowed to use the simplified approaches (see section (6) of this template).</v>
      </c>
      <c r="C30" s="763"/>
      <c r="D30" s="763"/>
      <c r="E30" s="763"/>
      <c r="F30" s="763"/>
      <c r="G30" s="763"/>
      <c r="H30" s="763"/>
      <c r="I30" s="763"/>
      <c r="J30" s="763"/>
      <c r="K30" s="763"/>
      <c r="L30" s="763"/>
    </row>
    <row r="31" spans="1:12" ht="26.45" customHeight="1" x14ac:dyDescent="0.2">
      <c r="A31" s="424"/>
      <c r="B31" s="718" t="str">
        <f>Translations!$B$1074</f>
        <v>For further information, in particular regarding "full" and "reduced" scope and simplified approaches, please see MRR guidance document No.2 "General guidance for Aircraft Operators", which can be downloaded under:</v>
      </c>
      <c r="C31" s="718"/>
      <c r="D31" s="718"/>
      <c r="E31" s="718"/>
      <c r="F31" s="718"/>
      <c r="G31" s="718"/>
      <c r="H31" s="718"/>
      <c r="I31" s="718"/>
      <c r="J31" s="718"/>
      <c r="K31" s="718"/>
      <c r="L31" s="718"/>
    </row>
    <row r="32" spans="1:12" ht="13.15" customHeight="1" x14ac:dyDescent="0.2">
      <c r="A32" s="424"/>
      <c r="B32" s="766" t="str">
        <f>Translations!$B$1075</f>
        <v>https://ec.europa.eu/clima/sites/clima/files/ets/monitoring/docs/gd2_guidance_aircraft_en.pdf</v>
      </c>
      <c r="C32" s="766"/>
      <c r="D32" s="766"/>
      <c r="E32" s="766"/>
      <c r="F32" s="766"/>
      <c r="G32" s="766"/>
      <c r="H32" s="766"/>
      <c r="I32" s="766"/>
      <c r="J32" s="766"/>
      <c r="K32" s="766"/>
      <c r="L32" s="707"/>
    </row>
    <row r="33" spans="1:12" ht="66.2" customHeight="1" x14ac:dyDescent="0.2">
      <c r="A33" s="424">
        <v>4</v>
      </c>
      <c r="B33" s="718" t="str">
        <f>Translations!$B$1076</f>
        <v>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v>
      </c>
      <c r="C33" s="718"/>
      <c r="D33" s="718"/>
      <c r="E33" s="718"/>
      <c r="F33" s="718"/>
      <c r="G33" s="718"/>
      <c r="H33" s="718"/>
      <c r="I33" s="718"/>
      <c r="J33" s="718"/>
      <c r="K33" s="718"/>
      <c r="L33" s="718"/>
    </row>
    <row r="34" spans="1:12" ht="13.15" customHeight="1" x14ac:dyDescent="0.2">
      <c r="B34" s="420"/>
      <c r="C34" s="420"/>
      <c r="D34" s="420"/>
      <c r="E34" s="420"/>
      <c r="F34" s="420"/>
      <c r="G34" s="420"/>
      <c r="H34" s="420"/>
      <c r="I34" s="420"/>
      <c r="J34" s="420"/>
      <c r="K34" s="420"/>
      <c r="L34" s="420"/>
    </row>
    <row r="35" spans="1:12" x14ac:dyDescent="0.2">
      <c r="A35" s="424" t="s">
        <v>1300</v>
      </c>
      <c r="B35" s="719" t="str">
        <f>Translations!$B$1077</f>
        <v>Guidance on this template</v>
      </c>
      <c r="C35" s="768"/>
      <c r="D35" s="768"/>
      <c r="E35" s="768"/>
      <c r="F35" s="768"/>
      <c r="G35" s="768"/>
      <c r="H35" s="768"/>
      <c r="I35" s="768"/>
      <c r="J35" s="768"/>
      <c r="K35" s="768"/>
      <c r="L35" s="768"/>
    </row>
    <row r="36" spans="1:12" s="9" customFormat="1" ht="13.15" customHeight="1" x14ac:dyDescent="0.2">
      <c r="A36" s="424">
        <v>1</v>
      </c>
      <c r="B36" s="726" t="str">
        <f>Translations!$B$856</f>
        <v>Article 67(3) of the MRR requires:</v>
      </c>
      <c r="C36" s="726"/>
      <c r="D36" s="726"/>
      <c r="E36" s="726"/>
      <c r="F36" s="726"/>
      <c r="G36" s="726"/>
      <c r="H36" s="726"/>
      <c r="I36" s="726"/>
      <c r="J36" s="726"/>
      <c r="K36" s="726"/>
      <c r="L36" s="726"/>
    </row>
    <row r="37" spans="1:12" s="9" customFormat="1" ht="13.15" customHeight="1" x14ac:dyDescent="0.2">
      <c r="A37" s="424"/>
      <c r="B37" s="757" t="str">
        <f>Translations!$B$857</f>
        <v>The annual emission reports and tonne-kilometre data reports shall at least contain the information listed in Annex X.</v>
      </c>
      <c r="C37" s="757"/>
      <c r="D37" s="757"/>
      <c r="E37" s="757"/>
      <c r="F37" s="757"/>
      <c r="G37" s="757"/>
      <c r="H37" s="757"/>
      <c r="I37" s="757"/>
      <c r="J37" s="757"/>
      <c r="K37" s="757"/>
      <c r="L37" s="757"/>
    </row>
    <row r="38" spans="1:12" s="9" customFormat="1" ht="13.15" customHeight="1" x14ac:dyDescent="0.2">
      <c r="A38" s="424"/>
      <c r="B38" s="726" t="str">
        <f>Translations!$B$858</f>
        <v>Annex X sets out the minimum content of Annual Emissions Reports.</v>
      </c>
      <c r="C38" s="726"/>
      <c r="D38" s="726"/>
      <c r="E38" s="726"/>
      <c r="F38" s="726"/>
      <c r="G38" s="726"/>
      <c r="H38" s="726"/>
      <c r="I38" s="726"/>
      <c r="J38" s="726"/>
      <c r="K38" s="726"/>
      <c r="L38" s="726"/>
    </row>
    <row r="39" spans="1:12" s="9" customFormat="1" ht="13.15" customHeight="1" x14ac:dyDescent="0.2">
      <c r="A39" s="424"/>
      <c r="B39" s="726" t="str">
        <f>Translations!$B$41</f>
        <v>Furthermore, Article 74(1) states:</v>
      </c>
      <c r="C39" s="726"/>
      <c r="D39" s="726"/>
      <c r="E39" s="726"/>
      <c r="F39" s="726"/>
      <c r="G39" s="726"/>
      <c r="H39" s="726"/>
      <c r="I39" s="726"/>
      <c r="J39" s="726"/>
      <c r="K39" s="726"/>
      <c r="L39" s="726"/>
    </row>
    <row r="40" spans="1:12" s="9" customFormat="1" ht="76.900000000000006" customHeight="1" x14ac:dyDescent="0.2">
      <c r="A40" s="424"/>
      <c r="B40" s="757"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40" s="757"/>
      <c r="D40" s="757"/>
      <c r="E40" s="757"/>
      <c r="F40" s="757"/>
      <c r="G40" s="757"/>
      <c r="H40" s="757"/>
      <c r="I40" s="757"/>
      <c r="J40" s="757"/>
      <c r="K40" s="757"/>
      <c r="L40" s="757"/>
    </row>
    <row r="41" spans="1:12" s="9" customFormat="1" ht="39.6" customHeight="1" x14ac:dyDescent="0.2">
      <c r="A41" s="424">
        <v>2</v>
      </c>
      <c r="B41" s="726" t="str">
        <f>Translations!$B$859</f>
        <v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41" s="726"/>
      <c r="D41" s="726"/>
      <c r="E41" s="726"/>
      <c r="F41" s="726"/>
      <c r="G41" s="726"/>
      <c r="H41" s="726"/>
      <c r="I41" s="726"/>
      <c r="J41" s="726"/>
      <c r="K41" s="726"/>
      <c r="L41" s="726"/>
    </row>
    <row r="42" spans="1:12" s="9" customFormat="1" ht="13.15" customHeight="1" x14ac:dyDescent="0.2">
      <c r="A42" s="424">
        <v>3</v>
      </c>
      <c r="B42" s="718" t="str">
        <f>Translations!$B$1078</f>
        <v>According to the delegated act pursuant to Article 28c of the EU ETS Directive, this template is also to be used for CORSIA reporting.</v>
      </c>
      <c r="C42" s="769"/>
      <c r="D42" s="769"/>
      <c r="E42" s="769"/>
      <c r="F42" s="769"/>
      <c r="G42" s="769"/>
      <c r="H42" s="769"/>
      <c r="I42" s="769"/>
      <c r="J42" s="769"/>
      <c r="K42" s="769"/>
      <c r="L42" s="769"/>
    </row>
    <row r="43" spans="1:12" s="9" customFormat="1" ht="13.15" customHeight="1" x14ac:dyDescent="0.2">
      <c r="A43" s="424">
        <v>4</v>
      </c>
      <c r="B43" s="726" t="str">
        <f>Translations!$B$860</f>
        <v xml:space="preserve">This reporting template represents the views of the Commission services at the time of publication. </v>
      </c>
      <c r="C43" s="726"/>
      <c r="D43" s="726"/>
      <c r="E43" s="726"/>
      <c r="F43" s="726"/>
      <c r="G43" s="726"/>
      <c r="H43" s="726"/>
      <c r="I43" s="726"/>
      <c r="J43" s="726"/>
      <c r="K43" s="726"/>
      <c r="L43" s="726"/>
    </row>
    <row r="44" spans="1:12" s="9" customFormat="1" ht="51" customHeight="1" x14ac:dyDescent="0.2">
      <c r="A44" s="10"/>
      <c r="B44" s="759" t="str">
        <f>Translations!$B$1229</f>
        <v>This is the final version of the annual emission report template endorsed by the Climate Change Committee by written procedure ending in January 2020.</v>
      </c>
      <c r="C44" s="760"/>
      <c r="D44" s="760"/>
      <c r="E44" s="760"/>
      <c r="F44" s="760"/>
      <c r="G44" s="760"/>
      <c r="H44" s="760"/>
      <c r="I44" s="760"/>
      <c r="J44" s="760"/>
      <c r="K44" s="760"/>
      <c r="L44" s="761"/>
    </row>
    <row r="45" spans="1:12" s="9" customFormat="1" ht="4.9000000000000004" customHeight="1" x14ac:dyDescent="0.2">
      <c r="A45" s="10"/>
      <c r="B45" s="1"/>
      <c r="C45" s="1"/>
      <c r="D45" s="1"/>
      <c r="E45" s="1"/>
      <c r="F45" s="1"/>
      <c r="G45" s="1"/>
      <c r="H45" s="1"/>
      <c r="I45" s="1"/>
      <c r="J45" s="1"/>
      <c r="K45" s="1"/>
      <c r="L45" s="1"/>
    </row>
    <row r="46" spans="1:12" s="9" customFormat="1" ht="12.75" customHeight="1" x14ac:dyDescent="0.2">
      <c r="A46" s="10">
        <v>5</v>
      </c>
      <c r="B46" s="726" t="str">
        <f>Translations!$B$44</f>
        <v>All Commission guidance documents on the Monitoring and Reporting Regulation can be found at:</v>
      </c>
      <c r="C46" s="726"/>
      <c r="D46" s="726"/>
      <c r="E46" s="726"/>
      <c r="F46" s="726"/>
      <c r="G46" s="726"/>
      <c r="H46" s="726"/>
      <c r="I46" s="726"/>
      <c r="J46" s="726"/>
      <c r="K46" s="726"/>
      <c r="L46" s="726"/>
    </row>
    <row r="47" spans="1:12" s="9" customFormat="1" ht="12.75" customHeight="1" x14ac:dyDescent="0.2">
      <c r="A47" s="10"/>
      <c r="B47" s="756" t="str">
        <f>Translations!$B$1080</f>
        <v xml:space="preserve">https://ec.europa.eu/clima/policies/ets/monitoring_en#tab-0-1 </v>
      </c>
      <c r="C47" s="756"/>
      <c r="D47" s="756"/>
      <c r="E47" s="756"/>
      <c r="F47" s="756"/>
      <c r="G47" s="756"/>
      <c r="H47" s="756"/>
      <c r="I47" s="756"/>
      <c r="J47" s="756"/>
      <c r="K47" s="756"/>
      <c r="L47" s="756"/>
    </row>
    <row r="48" spans="1:12" s="9" customFormat="1" x14ac:dyDescent="0.2">
      <c r="A48" s="10"/>
      <c r="B48" s="428"/>
      <c r="C48" s="428"/>
      <c r="D48" s="428"/>
      <c r="E48" s="428"/>
      <c r="F48" s="428"/>
      <c r="G48" s="428"/>
      <c r="H48" s="428"/>
      <c r="I48" s="428"/>
      <c r="J48" s="428"/>
      <c r="K48" s="428"/>
      <c r="L48" s="429"/>
    </row>
    <row r="49" spans="1:13" ht="39.6" customHeight="1" x14ac:dyDescent="0.2">
      <c r="A49" s="10">
        <v>6</v>
      </c>
      <c r="B49" s="758" t="str">
        <f>Translations!$B$1081</f>
        <v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v>
      </c>
      <c r="C49" s="754"/>
      <c r="D49" s="754"/>
      <c r="E49" s="754"/>
      <c r="F49" s="754"/>
      <c r="G49" s="754"/>
      <c r="H49" s="754"/>
      <c r="I49" s="754"/>
      <c r="J49" s="754"/>
      <c r="K49" s="754"/>
      <c r="L49" s="754"/>
      <c r="M49" s="9"/>
    </row>
    <row r="50" spans="1:13" ht="26.45" customHeight="1" x14ac:dyDescent="0.2">
      <c r="A50" s="10"/>
      <c r="B50" s="762" t="str">
        <f>Translations!$B$47</f>
        <v>Accordingly, all references to Member States in this template should be interpreted as including all 31 EEA States. The EEA comprises the 28 EU Member States, Iceland, Liechtenstein and Norway.</v>
      </c>
      <c r="C50" s="762"/>
      <c r="D50" s="762"/>
      <c r="E50" s="762"/>
      <c r="F50" s="762"/>
      <c r="G50" s="762"/>
      <c r="H50" s="762"/>
      <c r="I50" s="762"/>
      <c r="J50" s="762"/>
      <c r="K50" s="762"/>
      <c r="L50" s="762"/>
    </row>
    <row r="51" spans="1:13" s="9" customFormat="1" x14ac:dyDescent="0.2">
      <c r="A51" s="10"/>
      <c r="B51" s="428"/>
      <c r="C51" s="428"/>
      <c r="D51" s="428"/>
      <c r="E51" s="428"/>
      <c r="F51" s="428"/>
      <c r="G51" s="428"/>
      <c r="H51" s="428"/>
      <c r="I51" s="428"/>
      <c r="J51" s="428"/>
      <c r="K51" s="428"/>
      <c r="L51" s="429"/>
    </row>
    <row r="52" spans="1:13" s="16" customFormat="1" ht="15.75" x14ac:dyDescent="0.2">
      <c r="A52" s="10">
        <v>7</v>
      </c>
      <c r="B52" s="755" t="str">
        <f>Translations!$B$48</f>
        <v>Before you use this file, please carry out the following steps:</v>
      </c>
      <c r="C52" s="755"/>
      <c r="D52" s="755"/>
      <c r="E52" s="755"/>
      <c r="F52" s="755"/>
      <c r="G52" s="755"/>
      <c r="H52" s="755"/>
      <c r="I52" s="755"/>
      <c r="J52" s="755"/>
      <c r="K52" s="755"/>
      <c r="L52" s="755"/>
    </row>
    <row r="53" spans="1:13" ht="51" customHeight="1" x14ac:dyDescent="0.2">
      <c r="A53" s="10"/>
      <c r="B53" s="430" t="s">
        <v>244</v>
      </c>
      <c r="C53" s="719" t="str">
        <f>Translations!$B$1082</f>
        <v>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v>
      </c>
      <c r="D53" s="718"/>
      <c r="E53" s="718"/>
      <c r="F53" s="718"/>
      <c r="G53" s="718"/>
      <c r="H53" s="718"/>
      <c r="I53" s="718"/>
      <c r="J53" s="718"/>
      <c r="K53" s="718"/>
      <c r="L53" s="718"/>
    </row>
    <row r="54" spans="1:13" ht="30" customHeight="1" x14ac:dyDescent="0.2">
      <c r="A54" s="424"/>
      <c r="B54" s="438"/>
      <c r="C54" s="762" t="str">
        <f>Translations!$B$1083</f>
        <v>If you are not on this list, you may still be subject to EU ETS or CORSIA reporting to a Member State based on the criteria referred to under point III(4) above.</v>
      </c>
      <c r="D54" s="754"/>
      <c r="E54" s="754"/>
      <c r="F54" s="754"/>
      <c r="G54" s="754"/>
      <c r="H54" s="754"/>
      <c r="I54" s="754"/>
      <c r="J54" s="754"/>
      <c r="K54" s="754"/>
      <c r="L54" s="754"/>
      <c r="M54" s="13"/>
    </row>
    <row r="55" spans="1:13" ht="51" customHeight="1" x14ac:dyDescent="0.2">
      <c r="A55" s="424"/>
      <c r="B55" s="438"/>
      <c r="C55" s="762" t="str">
        <f>Translations!$B$1084</f>
        <v>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v>
      </c>
      <c r="D55" s="754"/>
      <c r="E55" s="754"/>
      <c r="F55" s="754"/>
      <c r="G55" s="754"/>
      <c r="H55" s="754"/>
      <c r="I55" s="754"/>
      <c r="J55" s="754"/>
      <c r="K55" s="754"/>
      <c r="L55" s="754"/>
      <c r="M55" s="13"/>
    </row>
    <row r="56" spans="1:13" ht="29.25" customHeight="1" x14ac:dyDescent="0.2">
      <c r="A56" s="10"/>
      <c r="B56" s="430" t="s">
        <v>247</v>
      </c>
      <c r="C56" s="718" t="str">
        <f>Translations!$B$50</f>
        <v xml:space="preserve">Identify the Competent Authority (CA) responsible for your case in that administering Member State (there may be more than one CA per Member State). </v>
      </c>
      <c r="D56" s="718"/>
      <c r="E56" s="718"/>
      <c r="F56" s="718"/>
      <c r="G56" s="718"/>
      <c r="H56" s="718"/>
      <c r="I56" s="718"/>
      <c r="J56" s="718"/>
      <c r="K56" s="718"/>
      <c r="L56" s="718"/>
    </row>
    <row r="57" spans="1:13" ht="30.75" customHeight="1" x14ac:dyDescent="0.2">
      <c r="A57" s="10"/>
      <c r="B57" s="430" t="s">
        <v>283</v>
      </c>
      <c r="C57" s="718" t="str">
        <f>Translations!$B$51</f>
        <v>Check the CA's webpage or directly contact the CA in order to find out if you have the correct version of the template. The template version is clearly indicated on the cover page of this file.</v>
      </c>
      <c r="D57" s="718"/>
      <c r="E57" s="718"/>
      <c r="F57" s="718"/>
      <c r="G57" s="718"/>
      <c r="H57" s="718"/>
      <c r="I57" s="718"/>
      <c r="J57" s="718"/>
      <c r="K57" s="718"/>
      <c r="L57" s="718"/>
    </row>
    <row r="58" spans="1:13" ht="29.25" customHeight="1" x14ac:dyDescent="0.2">
      <c r="A58" s="10"/>
      <c r="B58" s="430" t="s">
        <v>249</v>
      </c>
      <c r="C58" s="718" t="str">
        <f>Translations!$B$52</f>
        <v>Some Member States may require you to use an alternative system, such as Internet-based forms instead of a spreadsheet. Check your administering Member State requirements. In this case the CA will provide further information to you.</v>
      </c>
      <c r="D58" s="718"/>
      <c r="E58" s="718"/>
      <c r="F58" s="718"/>
      <c r="G58" s="718"/>
      <c r="H58" s="718"/>
      <c r="I58" s="718"/>
      <c r="J58" s="718"/>
      <c r="K58" s="718"/>
      <c r="L58" s="718"/>
    </row>
    <row r="59" spans="1:13" s="9" customFormat="1" x14ac:dyDescent="0.2">
      <c r="A59" s="10"/>
      <c r="B59" s="430" t="s">
        <v>250</v>
      </c>
      <c r="C59" s="726" t="str">
        <f>Translations!$B$53</f>
        <v>Read carefully the instructions below for filling this template.</v>
      </c>
      <c r="D59" s="726"/>
      <c r="E59" s="726"/>
      <c r="F59" s="726"/>
      <c r="G59" s="726"/>
      <c r="H59" s="726"/>
      <c r="I59" s="726"/>
      <c r="J59" s="726"/>
      <c r="K59" s="726"/>
      <c r="L59" s="726"/>
    </row>
    <row r="60" spans="1:13" x14ac:dyDescent="0.2">
      <c r="A60" s="10"/>
      <c r="B60" s="718"/>
      <c r="C60" s="718"/>
      <c r="D60" s="718"/>
      <c r="E60" s="718"/>
      <c r="F60" s="718"/>
      <c r="G60" s="718"/>
      <c r="H60" s="718"/>
      <c r="I60" s="718"/>
      <c r="J60" s="718"/>
      <c r="K60" s="718"/>
      <c r="L60" s="718"/>
    </row>
    <row r="61" spans="1:13" ht="15" customHeight="1" x14ac:dyDescent="0.2">
      <c r="A61" s="10">
        <f>A52+1</f>
        <v>8</v>
      </c>
      <c r="B61" s="772" t="str">
        <f>Translations!$B$867</f>
        <v>This emission report must be submitted to your Competent Authority ("CA") to the following address:</v>
      </c>
      <c r="C61" s="772"/>
      <c r="D61" s="772"/>
      <c r="E61" s="772"/>
      <c r="F61" s="772"/>
      <c r="G61" s="772"/>
      <c r="H61" s="772"/>
      <c r="I61" s="772"/>
      <c r="J61" s="772"/>
      <c r="K61" s="772"/>
      <c r="L61" s="772"/>
    </row>
    <row r="62" spans="1:13" x14ac:dyDescent="0.2">
      <c r="A62" s="10"/>
      <c r="B62" s="26"/>
      <c r="C62" s="26"/>
      <c r="D62" s="26"/>
      <c r="E62" s="26"/>
      <c r="F62" s="26"/>
      <c r="G62" s="26"/>
      <c r="H62" s="26"/>
      <c r="I62" s="26"/>
      <c r="J62" s="26"/>
      <c r="K62" s="26"/>
      <c r="L62" s="31"/>
    </row>
    <row r="63" spans="1:13" x14ac:dyDescent="0.2">
      <c r="B63" s="431"/>
      <c r="C63" s="431"/>
      <c r="D63" s="431"/>
      <c r="E63" s="729" t="str">
        <f>Translations!$B$55</f>
        <v>Detail address to be provided by the Member State</v>
      </c>
      <c r="F63" s="730"/>
      <c r="G63" s="730"/>
      <c r="H63" s="731"/>
      <c r="I63" s="431"/>
      <c r="J63" s="431"/>
      <c r="K63" s="431"/>
      <c r="L63" s="432"/>
    </row>
    <row r="64" spans="1:13" x14ac:dyDescent="0.2">
      <c r="B64" s="431"/>
      <c r="C64" s="431"/>
      <c r="D64" s="431"/>
      <c r="E64" s="732"/>
      <c r="F64" s="733"/>
      <c r="G64" s="733"/>
      <c r="H64" s="734"/>
      <c r="I64" s="431"/>
      <c r="J64" s="431"/>
      <c r="K64" s="431"/>
      <c r="L64" s="432"/>
    </row>
    <row r="65" spans="1:12" x14ac:dyDescent="0.2">
      <c r="B65" s="431"/>
      <c r="C65" s="431"/>
      <c r="D65" s="431"/>
      <c r="E65" s="732"/>
      <c r="F65" s="733"/>
      <c r="G65" s="733"/>
      <c r="H65" s="734"/>
      <c r="I65" s="431"/>
      <c r="J65" s="431"/>
      <c r="K65" s="431"/>
      <c r="L65" s="432"/>
    </row>
    <row r="66" spans="1:12" x14ac:dyDescent="0.2">
      <c r="B66" s="431"/>
      <c r="C66" s="12"/>
      <c r="D66" s="431"/>
      <c r="E66" s="732"/>
      <c r="F66" s="733"/>
      <c r="G66" s="733"/>
      <c r="H66" s="734"/>
      <c r="I66" s="431"/>
      <c r="J66" s="431"/>
      <c r="K66" s="431"/>
      <c r="L66" s="432"/>
    </row>
    <row r="67" spans="1:12" x14ac:dyDescent="0.2">
      <c r="B67" s="431"/>
      <c r="C67" s="431"/>
      <c r="D67" s="431"/>
      <c r="E67" s="732"/>
      <c r="F67" s="733"/>
      <c r="G67" s="733"/>
      <c r="H67" s="734"/>
      <c r="I67" s="431"/>
      <c r="J67" s="431"/>
      <c r="K67" s="431"/>
      <c r="L67" s="432"/>
    </row>
    <row r="68" spans="1:12" x14ac:dyDescent="0.2">
      <c r="B68" s="431"/>
      <c r="C68" s="431"/>
      <c r="D68" s="431"/>
      <c r="E68" s="732"/>
      <c r="F68" s="733"/>
      <c r="G68" s="733"/>
      <c r="H68" s="734"/>
      <c r="I68" s="431"/>
      <c r="J68" s="431"/>
      <c r="K68" s="431"/>
      <c r="L68" s="432"/>
    </row>
    <row r="69" spans="1:12" x14ac:dyDescent="0.2">
      <c r="B69" s="431"/>
      <c r="C69" s="431"/>
      <c r="D69" s="431"/>
      <c r="E69" s="732"/>
      <c r="F69" s="733"/>
      <c r="G69" s="733"/>
      <c r="H69" s="734"/>
      <c r="I69" s="431"/>
      <c r="J69" s="431"/>
      <c r="K69" s="431"/>
      <c r="L69" s="432"/>
    </row>
    <row r="70" spans="1:12" x14ac:dyDescent="0.2">
      <c r="B70" s="431"/>
      <c r="C70" s="431"/>
      <c r="D70" s="431"/>
      <c r="E70" s="735"/>
      <c r="F70" s="736"/>
      <c r="G70" s="736"/>
      <c r="H70" s="737"/>
      <c r="I70" s="431"/>
      <c r="J70" s="431"/>
      <c r="K70" s="431"/>
      <c r="L70" s="432"/>
    </row>
    <row r="71" spans="1:12" x14ac:dyDescent="0.2">
      <c r="B71" s="431"/>
      <c r="C71" s="431"/>
      <c r="D71" s="431"/>
      <c r="E71" s="431"/>
      <c r="F71" s="431"/>
      <c r="G71" s="431"/>
      <c r="H71" s="431"/>
      <c r="I71" s="431"/>
      <c r="J71" s="431"/>
      <c r="K71" s="431"/>
      <c r="L71" s="432"/>
    </row>
    <row r="72" spans="1:12" ht="33" customHeight="1" x14ac:dyDescent="0.2">
      <c r="A72" s="10">
        <f>A61+1</f>
        <v>9</v>
      </c>
      <c r="B72" s="718" t="str">
        <f>Translations!$B$868</f>
        <v>Contact your Competent Authority if you need assistance to complete your Annual Emissions Report. Some Member States have produced guidance documents which you may find useful in addition to the Commission's guidance mentioned above.</v>
      </c>
      <c r="C72" s="718"/>
      <c r="D72" s="718"/>
      <c r="E72" s="718"/>
      <c r="F72" s="718"/>
      <c r="G72" s="718"/>
      <c r="H72" s="718"/>
      <c r="I72" s="718"/>
      <c r="J72" s="718"/>
      <c r="K72" s="718"/>
      <c r="L72" s="718"/>
    </row>
    <row r="73" spans="1:12" ht="66" customHeight="1" x14ac:dyDescent="0.2">
      <c r="A73" s="10">
        <f>A72+1</f>
        <v>10</v>
      </c>
      <c r="B73" s="707"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73" s="712"/>
      <c r="D73" s="712"/>
      <c r="E73" s="712"/>
      <c r="F73" s="712"/>
      <c r="G73" s="712"/>
      <c r="H73" s="712"/>
      <c r="I73" s="712"/>
      <c r="J73" s="712"/>
      <c r="K73" s="712"/>
      <c r="L73" s="712"/>
    </row>
    <row r="74" spans="1:12" x14ac:dyDescent="0.2">
      <c r="A74" s="10"/>
      <c r="B74" s="428"/>
      <c r="C74" s="428"/>
      <c r="D74" s="428"/>
      <c r="E74" s="428"/>
      <c r="F74" s="428"/>
      <c r="G74" s="428"/>
      <c r="H74" s="428"/>
      <c r="I74" s="428"/>
      <c r="J74" s="428"/>
      <c r="K74" s="428"/>
      <c r="L74" s="429"/>
    </row>
    <row r="75" spans="1:12" ht="15.75" x14ac:dyDescent="0.2">
      <c r="A75" s="10">
        <f>A73+1</f>
        <v>11</v>
      </c>
      <c r="B75" s="742" t="str">
        <f>Translations!$B$61</f>
        <v>Information sources:</v>
      </c>
      <c r="C75" s="742"/>
      <c r="D75" s="742"/>
      <c r="E75" s="742"/>
      <c r="F75" s="742"/>
      <c r="G75" s="742"/>
      <c r="H75" s="742"/>
      <c r="I75" s="742"/>
      <c r="J75" s="742"/>
      <c r="K75" s="742"/>
      <c r="L75" s="742"/>
    </row>
    <row r="76" spans="1:12" x14ac:dyDescent="0.2">
      <c r="A76" s="10"/>
      <c r="B76" s="433" t="str">
        <f>Translations!$B$62</f>
        <v>EU Websites:</v>
      </c>
      <c r="C76" s="428"/>
      <c r="D76" s="428"/>
      <c r="E76" s="428"/>
      <c r="F76" s="428"/>
      <c r="G76" s="428"/>
      <c r="H76" s="428"/>
      <c r="I76" s="428"/>
      <c r="J76" s="428"/>
      <c r="K76" s="428"/>
      <c r="L76" s="429"/>
    </row>
    <row r="77" spans="1:12" s="9" customFormat="1" x14ac:dyDescent="0.2">
      <c r="A77" s="10"/>
      <c r="B77" s="428" t="str">
        <f>Translations!$B$63</f>
        <v>EU-Legislation:</v>
      </c>
      <c r="C77" s="428"/>
      <c r="D77" s="727" t="str">
        <f>Translations!$B$64</f>
        <v xml:space="preserve">http://eur-lex.europa.eu/en/index.htm </v>
      </c>
      <c r="E77" s="728"/>
      <c r="F77" s="728"/>
      <c r="G77" s="728"/>
      <c r="H77" s="728"/>
      <c r="I77" s="728"/>
      <c r="J77" s="428"/>
      <c r="K77" s="428"/>
      <c r="L77" s="429"/>
    </row>
    <row r="78" spans="1:12" s="9" customFormat="1" x14ac:dyDescent="0.2">
      <c r="A78" s="10"/>
      <c r="B78" s="428" t="str">
        <f>Translations!$B$65</f>
        <v>EU ETS general:</v>
      </c>
      <c r="C78" s="428"/>
      <c r="D78" s="724" t="str">
        <f>Translations!$B$66</f>
        <v>http://ec.europa.eu/clima/policies/ets/index_en.htm</v>
      </c>
      <c r="E78" s="712"/>
      <c r="F78" s="712"/>
      <c r="G78" s="712"/>
      <c r="H78" s="712"/>
      <c r="I78" s="712"/>
      <c r="J78" s="428"/>
      <c r="K78" s="428"/>
      <c r="L78" s="429"/>
    </row>
    <row r="79" spans="1:12" s="9" customFormat="1" x14ac:dyDescent="0.2">
      <c r="A79" s="10"/>
      <c r="B79" s="428" t="str">
        <f>Translations!$B$67</f>
        <v xml:space="preserve">Aviation EU ETS: </v>
      </c>
      <c r="C79" s="428"/>
      <c r="D79" s="724" t="str">
        <f>Translations!$B$68</f>
        <v>http://ec.europa.eu/clima/policies/transport/aviation/index_en.htm</v>
      </c>
      <c r="E79" s="712"/>
      <c r="F79" s="712"/>
      <c r="G79" s="712"/>
      <c r="H79" s="712"/>
      <c r="I79" s="712"/>
      <c r="J79" s="428"/>
      <c r="K79" s="428"/>
      <c r="L79" s="429"/>
    </row>
    <row r="80" spans="1:12" s="9" customFormat="1" x14ac:dyDescent="0.2">
      <c r="A80" s="10"/>
      <c r="B80" s="428" t="str">
        <f>Translations!$B$69</f>
        <v xml:space="preserve">Monitoring and Reporting in the EU ETS: </v>
      </c>
      <c r="C80" s="428"/>
      <c r="D80" s="428"/>
      <c r="E80" s="428"/>
      <c r="F80" s="428"/>
      <c r="G80" s="428"/>
      <c r="H80" s="428"/>
      <c r="I80" s="428"/>
      <c r="J80" s="428"/>
      <c r="K80" s="428"/>
      <c r="L80" s="429"/>
    </row>
    <row r="81" spans="1:12" s="9" customFormat="1" x14ac:dyDescent="0.2">
      <c r="A81" s="10"/>
      <c r="B81" s="428"/>
      <c r="C81" s="428"/>
      <c r="D81" s="727" t="str">
        <f>Translations!$B$45</f>
        <v>http://ec.europa.eu/clima/policies/ets/monitoring/index_en.htm</v>
      </c>
      <c r="E81" s="728"/>
      <c r="F81" s="728"/>
      <c r="G81" s="728"/>
      <c r="H81" s="728"/>
      <c r="I81" s="728"/>
      <c r="J81" s="428"/>
      <c r="K81" s="428"/>
      <c r="L81" s="429"/>
    </row>
    <row r="82" spans="1:12" s="9" customFormat="1" x14ac:dyDescent="0.2">
      <c r="A82" s="10"/>
      <c r="B82" s="433" t="str">
        <f>Translations!$B$1085</f>
        <v>CORSIA Website:</v>
      </c>
      <c r="C82" s="428"/>
      <c r="D82" s="502" t="str">
        <f>Translations!$B$1066</f>
        <v>https://www.icao.int/environmental-protection/CORSIA/Pages/default.aspx</v>
      </c>
      <c r="E82" s="503"/>
      <c r="F82" s="503"/>
      <c r="G82" s="503"/>
      <c r="H82" s="503"/>
      <c r="I82" s="503"/>
      <c r="J82" s="428"/>
      <c r="K82" s="428"/>
      <c r="L82" s="429"/>
    </row>
    <row r="83" spans="1:12" s="9" customFormat="1" x14ac:dyDescent="0.2">
      <c r="A83" s="10"/>
      <c r="B83" s="428"/>
      <c r="C83" s="428"/>
      <c r="D83" s="434"/>
      <c r="E83" s="435"/>
      <c r="F83" s="435"/>
      <c r="G83" s="435"/>
      <c r="H83" s="435"/>
      <c r="I83" s="435"/>
      <c r="J83" s="428"/>
      <c r="K83" s="428"/>
      <c r="L83" s="429"/>
    </row>
    <row r="84" spans="1:12" x14ac:dyDescent="0.2">
      <c r="A84" s="10"/>
      <c r="B84" s="433" t="str">
        <f>Translations!$B$70</f>
        <v>Other Websites:</v>
      </c>
      <c r="C84" s="428"/>
      <c r="D84" s="428"/>
      <c r="E84" s="428"/>
      <c r="F84" s="428"/>
      <c r="G84" s="428"/>
      <c r="H84" s="428"/>
      <c r="I84" s="428"/>
      <c r="J84" s="428"/>
      <c r="K84" s="428"/>
      <c r="L84" s="429"/>
    </row>
    <row r="85" spans="1:12" x14ac:dyDescent="0.2">
      <c r="B85" s="436" t="str">
        <f>Translations!$B$71</f>
        <v>&lt;to be provided by Member State&gt;</v>
      </c>
      <c r="C85" s="436"/>
      <c r="D85" s="436"/>
      <c r="E85" s="436"/>
      <c r="F85" s="436"/>
      <c r="G85" s="436"/>
      <c r="H85" s="436"/>
      <c r="I85" s="436"/>
      <c r="J85" s="12"/>
      <c r="K85" s="12"/>
      <c r="L85" s="437"/>
    </row>
    <row r="86" spans="1:12" x14ac:dyDescent="0.2">
      <c r="B86" s="436"/>
      <c r="C86" s="436"/>
      <c r="D86" s="436"/>
      <c r="E86" s="436"/>
      <c r="F86" s="436"/>
      <c r="G86" s="436"/>
      <c r="H86" s="436"/>
      <c r="I86" s="436"/>
      <c r="J86" s="12"/>
      <c r="K86" s="12"/>
      <c r="L86" s="437"/>
    </row>
    <row r="87" spans="1:12" x14ac:dyDescent="0.2">
      <c r="B87" s="428" t="str">
        <f>Translations!$B$72</f>
        <v>Helpdesk:</v>
      </c>
      <c r="C87" s="12"/>
      <c r="D87" s="12"/>
      <c r="E87" s="12"/>
      <c r="F87" s="12"/>
      <c r="G87" s="12"/>
      <c r="H87" s="12"/>
      <c r="I87" s="12"/>
      <c r="J87" s="12"/>
      <c r="K87" s="12"/>
      <c r="L87" s="437"/>
    </row>
    <row r="88" spans="1:12" x14ac:dyDescent="0.2">
      <c r="B88" s="436" t="str">
        <f>Translations!$B$73</f>
        <v>&lt;to be provided by Member State, if relevant&gt;</v>
      </c>
      <c r="C88" s="436"/>
      <c r="D88" s="436"/>
      <c r="E88" s="436"/>
      <c r="F88" s="436"/>
      <c r="G88" s="436"/>
      <c r="H88" s="436"/>
      <c r="I88" s="436"/>
      <c r="J88" s="12"/>
      <c r="K88" s="12"/>
      <c r="L88" s="437"/>
    </row>
    <row r="89" spans="1:12" x14ac:dyDescent="0.2">
      <c r="B89" s="436"/>
      <c r="C89" s="436"/>
      <c r="D89" s="436"/>
      <c r="E89" s="436"/>
      <c r="F89" s="436"/>
      <c r="G89" s="436"/>
      <c r="H89" s="436"/>
      <c r="I89" s="436"/>
      <c r="J89" s="12"/>
      <c r="K89" s="12"/>
      <c r="L89" s="437"/>
    </row>
    <row r="90" spans="1:12" x14ac:dyDescent="0.2">
      <c r="B90" s="12"/>
      <c r="C90" s="12"/>
      <c r="D90" s="12"/>
      <c r="E90" s="12"/>
      <c r="F90" s="12"/>
      <c r="G90" s="12"/>
      <c r="H90" s="12"/>
      <c r="I90" s="12"/>
      <c r="J90" s="12"/>
      <c r="K90" s="12"/>
      <c r="L90" s="437"/>
    </row>
    <row r="91" spans="1:12" x14ac:dyDescent="0.2">
      <c r="B91" s="12"/>
      <c r="C91" s="12"/>
      <c r="D91" s="12"/>
      <c r="E91" s="12"/>
      <c r="F91" s="12"/>
      <c r="G91" s="12"/>
      <c r="H91" s="12"/>
      <c r="I91" s="12"/>
      <c r="J91" s="12"/>
      <c r="K91" s="12"/>
      <c r="L91" s="437"/>
    </row>
    <row r="92" spans="1:12" ht="15.75" x14ac:dyDescent="0.2">
      <c r="A92" s="10">
        <f>A75+1</f>
        <v>12</v>
      </c>
      <c r="B92" s="742" t="str">
        <f>Translations!$B$74</f>
        <v>How to use this file:</v>
      </c>
      <c r="C92" s="742"/>
      <c r="D92" s="742"/>
      <c r="E92" s="742"/>
      <c r="F92" s="742"/>
      <c r="G92" s="742"/>
      <c r="H92" s="742"/>
      <c r="I92" s="742"/>
      <c r="J92" s="742"/>
      <c r="K92" s="742"/>
      <c r="L92" s="742"/>
    </row>
    <row r="93" spans="1:12" ht="25.5" customHeight="1" x14ac:dyDescent="0.2">
      <c r="A93" s="10"/>
      <c r="B93" s="726" t="str">
        <f>Translations!$B$870</f>
        <v>This template has been developed to accommodate the minimum content of an annual emissions report required by the MRR. Operators should therefore refer to the MRR and additional Member State requirements (if any) when completing.</v>
      </c>
      <c r="C93" s="726"/>
      <c r="D93" s="726"/>
      <c r="E93" s="726"/>
      <c r="F93" s="726"/>
      <c r="G93" s="726"/>
      <c r="H93" s="726"/>
      <c r="I93" s="726"/>
      <c r="J93" s="726"/>
      <c r="K93" s="726"/>
      <c r="L93" s="725"/>
    </row>
    <row r="94" spans="1:12" s="17" customFormat="1" ht="26.25" customHeight="1" x14ac:dyDescent="0.2">
      <c r="A94" s="10"/>
      <c r="B94" s="712" t="str">
        <f>Translations!$B$76</f>
        <v>It is recommended that you go through the file from start to end. There are a few functions which will guide you through the form which depend on previous input, such as cells changing colour if an input is not needed (see colour codes below).</v>
      </c>
      <c r="C94" s="712"/>
      <c r="D94" s="712"/>
      <c r="E94" s="712"/>
      <c r="F94" s="712"/>
      <c r="G94" s="712"/>
      <c r="H94" s="712"/>
      <c r="I94" s="712"/>
      <c r="J94" s="712"/>
      <c r="K94" s="712"/>
      <c r="L94" s="738"/>
    </row>
    <row r="95" spans="1:12" s="17" customFormat="1" ht="43.5" customHeight="1" x14ac:dyDescent="0.2">
      <c r="A95" s="10"/>
      <c r="B95" s="712"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95" s="712"/>
      <c r="D95" s="712"/>
      <c r="E95" s="712"/>
      <c r="F95" s="712"/>
      <c r="G95" s="712"/>
      <c r="H95" s="712"/>
      <c r="I95" s="712"/>
      <c r="J95" s="712"/>
      <c r="K95" s="712"/>
      <c r="L95" s="738"/>
    </row>
    <row r="96" spans="1:12" s="17" customFormat="1" x14ac:dyDescent="0.2">
      <c r="A96" s="13"/>
      <c r="B96" s="743" t="str">
        <f>Translations!$B$78</f>
        <v>Colour codes and fonts:</v>
      </c>
      <c r="C96" s="743"/>
      <c r="D96" s="743"/>
      <c r="E96" s="743"/>
      <c r="F96" s="743"/>
      <c r="G96" s="743"/>
      <c r="H96" s="743"/>
      <c r="I96" s="743"/>
      <c r="J96" s="743"/>
      <c r="K96" s="743"/>
      <c r="L96" s="744"/>
    </row>
    <row r="97" spans="1:13" s="9" customFormat="1" x14ac:dyDescent="0.2">
      <c r="C97" s="707" t="str">
        <f>Translations!$B$79</f>
        <v>Black bold text:</v>
      </c>
      <c r="D97" s="712"/>
      <c r="E97" s="726" t="str">
        <f>Translations!$B$80</f>
        <v>This is text provided by the Commission template. It should be kept as it is.</v>
      </c>
      <c r="F97" s="726"/>
      <c r="G97" s="726"/>
      <c r="H97" s="726"/>
      <c r="I97" s="726"/>
      <c r="J97" s="726"/>
      <c r="K97" s="726"/>
      <c r="L97" s="725"/>
    </row>
    <row r="98" spans="1:13" s="9" customFormat="1" ht="25.5" customHeight="1" x14ac:dyDescent="0.2">
      <c r="C98" s="774" t="str">
        <f>Translations!$B$81</f>
        <v>Smaller italic text:</v>
      </c>
      <c r="D98" s="774"/>
      <c r="E98" s="726" t="str">
        <f>Translations!$B$82</f>
        <v>This text gives further explanations. Member States may add further explanations in MS specific versions of the template.</v>
      </c>
      <c r="F98" s="726"/>
      <c r="G98" s="726"/>
      <c r="H98" s="726"/>
      <c r="I98" s="726"/>
      <c r="J98" s="726"/>
      <c r="K98" s="726"/>
      <c r="L98" s="725"/>
    </row>
    <row r="99" spans="1:13" s="9" customFormat="1" x14ac:dyDescent="0.2">
      <c r="C99" s="749"/>
      <c r="D99" s="750"/>
      <c r="E99" s="725" t="str">
        <f>Translations!$B$83</f>
        <v>Light yellow fields indicate input fields.</v>
      </c>
      <c r="F99" s="726"/>
      <c r="G99" s="726"/>
      <c r="H99" s="726"/>
      <c r="I99" s="726"/>
      <c r="J99" s="726"/>
      <c r="K99" s="726"/>
      <c r="L99" s="726"/>
    </row>
    <row r="100" spans="1:13" s="9" customFormat="1" x14ac:dyDescent="0.2">
      <c r="C100" s="751"/>
      <c r="D100" s="752"/>
      <c r="E100" s="725" t="str">
        <f>Translations!$B$84</f>
        <v>Green fields show automatically calculated results. Red text indicates error messages (missing data etc.).</v>
      </c>
      <c r="F100" s="726"/>
      <c r="G100" s="726"/>
      <c r="H100" s="726"/>
      <c r="I100" s="726"/>
      <c r="J100" s="726"/>
      <c r="K100" s="726"/>
      <c r="L100" s="726"/>
    </row>
    <row r="101" spans="1:13" s="9" customFormat="1" x14ac:dyDescent="0.2">
      <c r="C101" s="773"/>
      <c r="D101" s="750"/>
      <c r="E101" s="725" t="str">
        <f>Translations!$B$85</f>
        <v>Shaded fields indicate that an input in another field makes the input here irrelevant.</v>
      </c>
      <c r="F101" s="726"/>
      <c r="G101" s="726"/>
      <c r="H101" s="726"/>
      <c r="I101" s="726"/>
      <c r="J101" s="726"/>
      <c r="K101" s="726"/>
      <c r="L101" s="725"/>
    </row>
    <row r="102" spans="1:13" s="9" customFormat="1" x14ac:dyDescent="0.2">
      <c r="C102" s="23"/>
      <c r="D102" s="24"/>
      <c r="E102" s="726" t="str">
        <f>Translations!$B$86</f>
        <v>Grey shaded areas should be filled by Member States before publishing customized version of the template.</v>
      </c>
      <c r="F102" s="726"/>
      <c r="G102" s="726"/>
      <c r="H102" s="726"/>
      <c r="I102" s="726"/>
      <c r="J102" s="726"/>
      <c r="K102" s="726"/>
      <c r="L102" s="726"/>
    </row>
    <row r="103" spans="1:13" s="17" customFormat="1" x14ac:dyDescent="0.2">
      <c r="A103" s="13"/>
      <c r="B103" s="21"/>
      <c r="C103" s="21"/>
      <c r="D103" s="21"/>
      <c r="E103" s="21"/>
      <c r="F103" s="21"/>
      <c r="G103" s="21"/>
      <c r="H103" s="21"/>
      <c r="I103" s="21"/>
      <c r="J103" s="21"/>
      <c r="K103" s="21"/>
      <c r="L103" s="22"/>
    </row>
    <row r="104" spans="1:13" s="17" customFormat="1" x14ac:dyDescent="0.2">
      <c r="A104" s="399"/>
      <c r="B104" s="400"/>
      <c r="C104" s="400"/>
      <c r="D104" s="400"/>
      <c r="E104" s="400"/>
      <c r="F104" s="400"/>
      <c r="G104" s="400"/>
      <c r="H104" s="400"/>
      <c r="I104" s="400"/>
      <c r="J104" s="400"/>
      <c r="K104" s="400"/>
      <c r="L104" s="401"/>
      <c r="M104" s="399"/>
    </row>
    <row r="105" spans="1:13" s="17" customFormat="1" x14ac:dyDescent="0.2">
      <c r="A105" s="399"/>
      <c r="B105" s="747" t="str">
        <f>Translations!$B$1086</f>
        <v>Sections added to the EU ETS template related to information required for CORSIA are identified by a light blue frame.</v>
      </c>
      <c r="C105" s="747"/>
      <c r="D105" s="747"/>
      <c r="E105" s="747"/>
      <c r="F105" s="747"/>
      <c r="G105" s="747"/>
      <c r="H105" s="747"/>
      <c r="I105" s="747"/>
      <c r="J105" s="747"/>
      <c r="K105" s="747"/>
      <c r="L105" s="748"/>
      <c r="M105" s="399"/>
    </row>
    <row r="106" spans="1:13" s="17" customFormat="1" x14ac:dyDescent="0.2">
      <c r="A106" s="399"/>
      <c r="B106" s="400"/>
      <c r="C106" s="400"/>
      <c r="D106" s="400"/>
      <c r="E106" s="400"/>
      <c r="F106" s="400"/>
      <c r="G106" s="400"/>
      <c r="H106" s="400"/>
      <c r="I106" s="400"/>
      <c r="J106" s="400"/>
      <c r="K106" s="400"/>
      <c r="L106" s="401"/>
      <c r="M106" s="399"/>
    </row>
    <row r="107" spans="1:13" s="17" customFormat="1" x14ac:dyDescent="0.2">
      <c r="A107" s="13"/>
      <c r="B107" s="21"/>
      <c r="C107" s="21"/>
      <c r="D107" s="21"/>
      <c r="E107" s="21"/>
      <c r="F107" s="21"/>
      <c r="G107" s="21"/>
      <c r="H107" s="21"/>
      <c r="I107" s="21"/>
      <c r="J107" s="21"/>
      <c r="K107" s="21"/>
      <c r="L107" s="22"/>
    </row>
    <row r="108" spans="1:13" s="17" customFormat="1" x14ac:dyDescent="0.2">
      <c r="A108" s="13"/>
      <c r="B108" s="21"/>
      <c r="C108" s="21"/>
      <c r="D108" s="21"/>
      <c r="E108" s="21"/>
      <c r="F108" s="21"/>
      <c r="G108" s="21"/>
      <c r="H108" s="21"/>
      <c r="I108" s="21"/>
      <c r="J108" s="21"/>
      <c r="K108" s="21"/>
      <c r="L108" s="22"/>
    </row>
    <row r="109" spans="1:13" s="9" customFormat="1" ht="51" customHeight="1" x14ac:dyDescent="0.2">
      <c r="A109" s="8">
        <f>A92+1</f>
        <v>13</v>
      </c>
      <c r="B109" s="739"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109" s="726"/>
      <c r="D109" s="726"/>
      <c r="E109" s="726"/>
      <c r="F109" s="726"/>
      <c r="G109" s="726"/>
      <c r="H109" s="726"/>
      <c r="I109" s="726"/>
      <c r="J109" s="726"/>
      <c r="K109" s="726"/>
      <c r="L109" s="726"/>
    </row>
    <row r="110" spans="1:13" s="9" customFormat="1" ht="51" customHeight="1" x14ac:dyDescent="0.2">
      <c r="A110" s="8">
        <f>A109+1</f>
        <v>14</v>
      </c>
      <c r="B110" s="740"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110" s="718"/>
      <c r="D110" s="718"/>
      <c r="E110" s="718"/>
      <c r="F110" s="718"/>
      <c r="G110" s="718"/>
      <c r="H110" s="718"/>
      <c r="I110" s="718"/>
      <c r="J110" s="718"/>
      <c r="K110" s="718"/>
      <c r="L110" s="712"/>
    </row>
    <row r="111" spans="1:13" s="9" customFormat="1" ht="52.9" customHeight="1" x14ac:dyDescent="0.2">
      <c r="A111" s="8">
        <f>A110+1</f>
        <v>15</v>
      </c>
      <c r="B111" s="739"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111" s="726"/>
      <c r="D111" s="726"/>
      <c r="E111" s="726"/>
      <c r="F111" s="726"/>
      <c r="G111" s="726"/>
      <c r="H111" s="726"/>
      <c r="I111" s="726"/>
      <c r="J111" s="726"/>
      <c r="K111" s="726"/>
      <c r="L111" s="726"/>
    </row>
    <row r="112" spans="1:13" s="9" customFormat="1" ht="4.9000000000000004" customHeight="1" thickBot="1" x14ac:dyDescent="0.25">
      <c r="A112" s="26"/>
      <c r="B112" s="723"/>
      <c r="C112" s="718"/>
      <c r="D112" s="718"/>
      <c r="E112" s="718"/>
      <c r="F112" s="718"/>
      <c r="G112" s="718"/>
      <c r="H112" s="718"/>
      <c r="I112" s="718"/>
      <c r="J112" s="718"/>
      <c r="K112" s="718"/>
      <c r="L112" s="31"/>
    </row>
    <row r="113" spans="1:12" s="9" customFormat="1" ht="89.25" customHeight="1" thickBot="1" x14ac:dyDescent="0.25">
      <c r="A113" s="8">
        <f>A111+1</f>
        <v>16</v>
      </c>
      <c r="B113" s="720"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113" s="721"/>
      <c r="D113" s="721"/>
      <c r="E113" s="721"/>
      <c r="F113" s="721"/>
      <c r="G113" s="721"/>
      <c r="H113" s="721"/>
      <c r="I113" s="721"/>
      <c r="J113" s="721"/>
      <c r="K113" s="721"/>
      <c r="L113" s="722"/>
    </row>
    <row r="114" spans="1:12" s="9" customFormat="1" ht="4.9000000000000004" customHeight="1" x14ac:dyDescent="0.2">
      <c r="A114" s="26"/>
      <c r="B114" s="723"/>
      <c r="C114" s="718"/>
      <c r="D114" s="718"/>
      <c r="E114" s="718"/>
      <c r="F114" s="718"/>
      <c r="G114" s="718"/>
      <c r="H114" s="718"/>
      <c r="I114" s="718"/>
      <c r="J114" s="718"/>
      <c r="K114" s="718"/>
      <c r="L114" s="31"/>
    </row>
    <row r="115" spans="1:12" s="17" customFormat="1" ht="12.75" customHeight="1" x14ac:dyDescent="0.2">
      <c r="A115" s="13"/>
      <c r="B115" s="745" t="str">
        <f>Translations!$B$875</f>
        <v>Note: Formulae must be checked and corrected in particular whenever rows and/or columns are added by aircraft operators.</v>
      </c>
      <c r="C115" s="746"/>
      <c r="D115" s="746"/>
      <c r="E115" s="746"/>
      <c r="F115" s="746"/>
      <c r="G115" s="746"/>
      <c r="H115" s="746"/>
      <c r="I115" s="746"/>
      <c r="J115" s="746"/>
      <c r="K115" s="746"/>
      <c r="L115" s="746"/>
    </row>
    <row r="116" spans="1:12" s="17" customFormat="1" ht="4.9000000000000004" customHeight="1" thickBot="1" x14ac:dyDescent="0.25">
      <c r="A116" s="13"/>
      <c r="B116" s="514"/>
      <c r="C116" s="515"/>
      <c r="D116" s="515"/>
      <c r="E116" s="515"/>
      <c r="F116" s="515"/>
      <c r="G116" s="515"/>
      <c r="H116" s="515"/>
      <c r="I116" s="515"/>
      <c r="J116" s="515"/>
      <c r="K116" s="515"/>
      <c r="L116" s="515"/>
    </row>
    <row r="117" spans="1:12" s="9" customFormat="1" ht="51" customHeight="1" thickBot="1" x14ac:dyDescent="0.25">
      <c r="A117" s="8">
        <f>A113+1</f>
        <v>17</v>
      </c>
      <c r="B117" s="770" t="str">
        <f>Translations!$B$1087</f>
        <v>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v>
      </c>
      <c r="C117" s="771"/>
      <c r="D117" s="771"/>
      <c r="E117" s="771"/>
      <c r="F117" s="771"/>
      <c r="G117" s="771"/>
      <c r="H117" s="771"/>
      <c r="I117" s="771"/>
      <c r="J117" s="771"/>
      <c r="K117" s="771"/>
      <c r="L117" s="722"/>
    </row>
    <row r="118" spans="1:12" s="9" customFormat="1" ht="4.9000000000000004" customHeight="1" x14ac:dyDescent="0.2">
      <c r="A118" s="26"/>
      <c r="B118" s="723"/>
      <c r="C118" s="718"/>
      <c r="D118" s="718"/>
      <c r="E118" s="718"/>
      <c r="F118" s="718"/>
      <c r="G118" s="718"/>
      <c r="H118" s="718"/>
      <c r="I118" s="718"/>
      <c r="J118" s="718"/>
      <c r="K118" s="718"/>
      <c r="L118" s="31"/>
    </row>
    <row r="119" spans="1:12" s="17" customFormat="1" x14ac:dyDescent="0.2">
      <c r="A119" s="13"/>
      <c r="L119" s="18"/>
    </row>
    <row r="120" spans="1:12" ht="15.75" customHeight="1" x14ac:dyDescent="0.2">
      <c r="A120" s="8">
        <f>A117+1</f>
        <v>18</v>
      </c>
      <c r="B120" s="741" t="str">
        <f>Translations!$B$87</f>
        <v>Member State-specific guidance is listed here:</v>
      </c>
      <c r="C120" s="741"/>
      <c r="D120" s="741"/>
      <c r="E120" s="741"/>
      <c r="F120" s="741"/>
      <c r="G120" s="741"/>
      <c r="H120" s="741"/>
      <c r="I120" s="741"/>
      <c r="J120" s="741"/>
      <c r="K120" s="741"/>
      <c r="L120" s="741"/>
    </row>
    <row r="121" spans="1:12" x14ac:dyDescent="0.2">
      <c r="B121" s="20"/>
      <c r="C121" s="20"/>
      <c r="D121" s="20"/>
      <c r="E121" s="20"/>
      <c r="F121" s="20"/>
      <c r="G121" s="20"/>
      <c r="H121" s="20"/>
      <c r="I121" s="20"/>
      <c r="J121" s="20"/>
      <c r="K121" s="20"/>
      <c r="L121" s="25"/>
    </row>
    <row r="122" spans="1:12" x14ac:dyDescent="0.2">
      <c r="B122" s="20"/>
      <c r="C122" s="20"/>
      <c r="D122" s="20"/>
      <c r="E122" s="20"/>
      <c r="F122" s="20"/>
      <c r="G122" s="20"/>
      <c r="H122" s="20"/>
      <c r="I122" s="20"/>
      <c r="J122" s="20"/>
      <c r="K122" s="20"/>
      <c r="L122" s="25"/>
    </row>
    <row r="123" spans="1:12" x14ac:dyDescent="0.2">
      <c r="B123" s="20"/>
      <c r="C123" s="20"/>
      <c r="D123" s="20"/>
      <c r="E123" s="20"/>
      <c r="F123" s="20"/>
      <c r="G123" s="20"/>
      <c r="H123" s="20"/>
      <c r="I123" s="20"/>
      <c r="J123" s="20"/>
      <c r="K123" s="20"/>
      <c r="L123" s="25"/>
    </row>
    <row r="124" spans="1:12" x14ac:dyDescent="0.2">
      <c r="B124" s="20"/>
      <c r="C124" s="20"/>
      <c r="D124" s="20"/>
      <c r="E124" s="20"/>
      <c r="F124" s="20"/>
      <c r="G124" s="20"/>
      <c r="H124" s="20"/>
      <c r="I124" s="20"/>
      <c r="J124" s="20"/>
      <c r="K124" s="20"/>
      <c r="L124" s="25"/>
    </row>
    <row r="125" spans="1:12" x14ac:dyDescent="0.2">
      <c r="B125" s="20"/>
      <c r="C125" s="20"/>
      <c r="D125" s="20"/>
      <c r="E125" s="20"/>
      <c r="F125" s="20"/>
      <c r="G125" s="20"/>
      <c r="H125" s="20"/>
      <c r="I125" s="20"/>
      <c r="J125" s="20"/>
      <c r="K125" s="20"/>
      <c r="L125" s="25"/>
    </row>
    <row r="126" spans="1:12" x14ac:dyDescent="0.2">
      <c r="B126" s="20"/>
      <c r="C126" s="20"/>
      <c r="D126" s="20"/>
      <c r="E126" s="20"/>
      <c r="F126" s="20"/>
      <c r="G126" s="20"/>
      <c r="H126" s="20"/>
      <c r="I126" s="20"/>
      <c r="J126" s="20"/>
      <c r="K126" s="20"/>
      <c r="L126" s="25"/>
    </row>
    <row r="127" spans="1:12" x14ac:dyDescent="0.2">
      <c r="B127" s="20"/>
      <c r="C127" s="20"/>
      <c r="D127" s="20"/>
      <c r="E127" s="20"/>
      <c r="F127" s="20"/>
      <c r="G127" s="20"/>
      <c r="H127" s="20"/>
      <c r="I127" s="20"/>
      <c r="J127" s="20"/>
      <c r="K127" s="20"/>
      <c r="L127" s="25"/>
    </row>
    <row r="128" spans="1:12" x14ac:dyDescent="0.2">
      <c r="B128" s="20"/>
      <c r="C128" s="20"/>
      <c r="D128" s="20"/>
      <c r="E128" s="20"/>
      <c r="F128" s="20"/>
      <c r="G128" s="20"/>
      <c r="H128" s="20"/>
      <c r="I128" s="20"/>
      <c r="J128" s="20"/>
      <c r="K128" s="20"/>
      <c r="L128" s="25"/>
    </row>
    <row r="129" spans="2:12" x14ac:dyDescent="0.2">
      <c r="B129" s="20"/>
      <c r="C129" s="20"/>
      <c r="D129" s="20"/>
      <c r="E129" s="20"/>
      <c r="F129" s="20"/>
      <c r="G129" s="20"/>
      <c r="H129" s="20"/>
      <c r="I129" s="20"/>
      <c r="J129" s="20"/>
      <c r="K129" s="20"/>
      <c r="L129" s="25"/>
    </row>
    <row r="130" spans="2:12" x14ac:dyDescent="0.2">
      <c r="B130" s="20"/>
      <c r="C130" s="20"/>
      <c r="D130" s="20"/>
      <c r="E130" s="20"/>
      <c r="F130" s="20"/>
      <c r="G130" s="20"/>
      <c r="H130" s="20"/>
      <c r="I130" s="20"/>
      <c r="J130" s="20"/>
      <c r="K130" s="20"/>
      <c r="L130" s="25"/>
    </row>
    <row r="131" spans="2:12" x14ac:dyDescent="0.2">
      <c r="B131" s="20"/>
      <c r="C131" s="20"/>
      <c r="D131" s="20"/>
      <c r="E131" s="20"/>
      <c r="F131" s="20"/>
      <c r="G131" s="20"/>
      <c r="H131" s="20"/>
      <c r="I131" s="20"/>
      <c r="J131" s="20"/>
      <c r="K131" s="20"/>
      <c r="L131" s="25"/>
    </row>
    <row r="132" spans="2:12" x14ac:dyDescent="0.2">
      <c r="B132" s="20"/>
      <c r="C132" s="20"/>
      <c r="D132" s="20"/>
      <c r="E132" s="20"/>
      <c r="F132" s="20"/>
      <c r="G132" s="20"/>
      <c r="H132" s="20"/>
      <c r="I132" s="20"/>
      <c r="J132" s="20"/>
      <c r="K132" s="20"/>
      <c r="L132" s="25"/>
    </row>
  </sheetData>
  <sheetProtection sheet="1" objects="1" scenarios="1" formatCells="0" formatColumns="0" formatRows="0" insertColumns="0" insertRows="0"/>
  <mergeCells count="90">
    <mergeCell ref="B117:L117"/>
    <mergeCell ref="B118:K118"/>
    <mergeCell ref="B31:L31"/>
    <mergeCell ref="B32:L32"/>
    <mergeCell ref="B33:L33"/>
    <mergeCell ref="B42:L42"/>
    <mergeCell ref="B35:L35"/>
    <mergeCell ref="B61:L61"/>
    <mergeCell ref="C101:D101"/>
    <mergeCell ref="E101:L101"/>
    <mergeCell ref="C98:D98"/>
    <mergeCell ref="B40:L40"/>
    <mergeCell ref="B41:L41"/>
    <mergeCell ref="C57:L57"/>
    <mergeCell ref="C55:L55"/>
    <mergeCell ref="C54:L54"/>
    <mergeCell ref="B26:L26"/>
    <mergeCell ref="B27:L27"/>
    <mergeCell ref="C28:L28"/>
    <mergeCell ref="C29:L29"/>
    <mergeCell ref="B30:L30"/>
    <mergeCell ref="B20:L20"/>
    <mergeCell ref="B21:L21"/>
    <mergeCell ref="B22:L22"/>
    <mergeCell ref="B23:L23"/>
    <mergeCell ref="B25:L25"/>
    <mergeCell ref="B15:L15"/>
    <mergeCell ref="B16:L16"/>
    <mergeCell ref="B17:L17"/>
    <mergeCell ref="B18:L18"/>
    <mergeCell ref="B19:L19"/>
    <mergeCell ref="B9:L9"/>
    <mergeCell ref="B11:L11"/>
    <mergeCell ref="B12:L12"/>
    <mergeCell ref="B13:L13"/>
    <mergeCell ref="B14:L14"/>
    <mergeCell ref="B10:L10"/>
    <mergeCell ref="B4:L4"/>
    <mergeCell ref="B5:L5"/>
    <mergeCell ref="B6:L6"/>
    <mergeCell ref="B7:L7"/>
    <mergeCell ref="B8:L8"/>
    <mergeCell ref="B2:J2"/>
    <mergeCell ref="B72:L72"/>
    <mergeCell ref="B3:L3"/>
    <mergeCell ref="B52:L52"/>
    <mergeCell ref="B39:L39"/>
    <mergeCell ref="B46:L46"/>
    <mergeCell ref="B47:L47"/>
    <mergeCell ref="B37:L37"/>
    <mergeCell ref="B49:L49"/>
    <mergeCell ref="C56:L56"/>
    <mergeCell ref="B43:L43"/>
    <mergeCell ref="B44:L44"/>
    <mergeCell ref="C59:L59"/>
    <mergeCell ref="B50:L50"/>
    <mergeCell ref="B36:L36"/>
    <mergeCell ref="B38:L38"/>
    <mergeCell ref="B111:L111"/>
    <mergeCell ref="B109:L109"/>
    <mergeCell ref="B110:L110"/>
    <mergeCell ref="B120:L120"/>
    <mergeCell ref="B75:L75"/>
    <mergeCell ref="B95:L95"/>
    <mergeCell ref="B96:L96"/>
    <mergeCell ref="B92:L92"/>
    <mergeCell ref="B112:K112"/>
    <mergeCell ref="B115:L115"/>
    <mergeCell ref="B105:L105"/>
    <mergeCell ref="E102:L102"/>
    <mergeCell ref="E98:L98"/>
    <mergeCell ref="C99:D99"/>
    <mergeCell ref="E99:L99"/>
    <mergeCell ref="C100:D100"/>
    <mergeCell ref="B60:L60"/>
    <mergeCell ref="C53:L53"/>
    <mergeCell ref="C58:L58"/>
    <mergeCell ref="B113:L113"/>
    <mergeCell ref="B114:K114"/>
    <mergeCell ref="B73:L73"/>
    <mergeCell ref="D78:I78"/>
    <mergeCell ref="D79:I79"/>
    <mergeCell ref="E100:L100"/>
    <mergeCell ref="B93:L93"/>
    <mergeCell ref="D77:I77"/>
    <mergeCell ref="D81:I81"/>
    <mergeCell ref="E63:H70"/>
    <mergeCell ref="B94:L94"/>
    <mergeCell ref="C97:D97"/>
    <mergeCell ref="E97:L97"/>
  </mergeCells>
  <phoneticPr fontId="9" type="noConversion"/>
  <hyperlinks>
    <hyperlink ref="D77" r:id="rId1" display="http://eur-lex.europa.eu/en/index.htm "/>
    <hyperlink ref="D81" r:id="rId2" display="http://ec.europa.eu/clima/policies/ets/monitoring/index_en.htm"/>
    <hyperlink ref="D78" r:id="rId3" display="http://ec.europa.eu/clima/policies/ets/index_en.htm"/>
    <hyperlink ref="D79" r:id="rId4" display="http://ec.europa.eu/clima/policies/transport/aviation/index_en.htm"/>
    <hyperlink ref="B7:K7" r:id="rId5" display="http://ec.europa.eu/clima/documentation/ets/docs/decision_benchmarking_15_dec_en.pdf. "/>
    <hyperlink ref="B13" r:id="rId6" display="https://eur-lex.europa.eu/eli/reg/2012/601"/>
    <hyperlink ref="B13:L13" r:id="rId7" display="https://eur-lex.europa.eu/eli/reg/2012/601"/>
    <hyperlink ref="B22" r:id="rId8" display="https://www.icao.int/environmental-protection/CORSIA/Pages/default.aspx"/>
    <hyperlink ref="B32" r:id="rId9" display="https://ec.europa.eu/clima/sites/clima/files/ets/monitoring/docs/gd2_guidance_aircraft_en.pdf"/>
    <hyperlink ref="B7" r:id="rId10" display="https://eur-lex.europa.eu/legal-content/EN/TXT/?uri=CELEX:02003L0087-20180408"/>
    <hyperlink ref="B16" r:id="rId11" display="http://data.europa.eu/eli/reg_impl/2018/2066/oj"/>
    <hyperlink ref="B11" r:id="rId12" display="https://eur-lex.europa.eu/eli/reg_del/2019/1603/oj"/>
  </hyperlinks>
  <pageMargins left="0.78740157480314965" right="0.78740157480314965" top="0.78740157480314965" bottom="0.78740157480314965" header="0.39370078740157483" footer="0.39370078740157483"/>
  <pageSetup paperSize="9" scale="58" fitToHeight="2" orientation="portrait" r:id="rId13"/>
  <headerFooter alignWithMargins="0">
    <oddFooter>&amp;L&amp;F&amp;C&amp;A&amp;R&amp;P / &amp;N</oddFooter>
  </headerFooter>
  <rowBreaks count="1" manualBreakCount="1">
    <brk id="8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156"/>
  <sheetViews>
    <sheetView showGridLines="0" tabSelected="1" topLeftCell="B89" zoomScale="130" zoomScaleNormal="130" zoomScaleSheetLayoutView="140" workbookViewId="0">
      <selection activeCell="J103" sqref="J103"/>
    </sheetView>
  </sheetViews>
  <sheetFormatPr defaultColWidth="11.42578125" defaultRowHeight="12.75" x14ac:dyDescent="0.2"/>
  <cols>
    <col min="1" max="1" width="2.85546875" style="275" hidden="1" customWidth="1"/>
    <col min="2" max="2" width="3.140625" style="73" customWidth="1"/>
    <col min="3" max="3" width="4.140625" style="73" customWidth="1"/>
    <col min="4" max="11" width="12.7109375" style="73" customWidth="1"/>
    <col min="12" max="12" width="3.140625" style="99" customWidth="1"/>
    <col min="13" max="13" width="9.140625" style="170" hidden="1" customWidth="1"/>
    <col min="14" max="14" width="11.42578125" style="73" customWidth="1"/>
    <col min="15" max="16384" width="11.42578125" style="73"/>
  </cols>
  <sheetData>
    <row r="1" spans="1:13" hidden="1" x14ac:dyDescent="0.2">
      <c r="A1" s="274" t="s">
        <v>975</v>
      </c>
      <c r="B1" s="275"/>
      <c r="C1" s="275"/>
      <c r="D1" s="275"/>
      <c r="E1" s="275"/>
      <c r="F1" s="275"/>
      <c r="G1" s="275"/>
      <c r="H1" s="275"/>
      <c r="I1" s="275"/>
      <c r="J1" s="275"/>
      <c r="K1" s="275"/>
      <c r="L1" s="274"/>
      <c r="M1" s="170" t="s">
        <v>975</v>
      </c>
    </row>
    <row r="2" spans="1:13" x14ac:dyDescent="0.2">
      <c r="C2" s="157"/>
      <c r="D2" s="156"/>
      <c r="E2" s="156"/>
      <c r="F2" s="155"/>
      <c r="G2" s="155"/>
    </row>
    <row r="3" spans="1:13" ht="23.25" customHeight="1" x14ac:dyDescent="0.2">
      <c r="C3" s="775" t="str">
        <f>Translations!$B$876</f>
        <v>GENERAL INFORMATION ABOUT THIS REPORT</v>
      </c>
      <c r="D3" s="775"/>
      <c r="E3" s="775"/>
      <c r="F3" s="775"/>
      <c r="G3" s="775"/>
      <c r="H3" s="775"/>
      <c r="I3" s="775"/>
      <c r="J3" s="775"/>
      <c r="K3" s="775"/>
    </row>
    <row r="5" spans="1:13" ht="15.75" x14ac:dyDescent="0.25">
      <c r="C5" s="113">
        <v>1</v>
      </c>
      <c r="D5" s="79" t="str">
        <f>Translations!$B$1088</f>
        <v>Reporting Year and Scope</v>
      </c>
      <c r="E5" s="79"/>
      <c r="F5" s="79"/>
      <c r="G5" s="79"/>
      <c r="H5" s="79"/>
      <c r="I5" s="79"/>
      <c r="J5" s="79"/>
      <c r="K5" s="79"/>
    </row>
    <row r="6" spans="1:13" ht="13.5" thickBot="1" x14ac:dyDescent="0.25">
      <c r="M6" s="170" t="s">
        <v>1344</v>
      </c>
    </row>
    <row r="7" spans="1:13" s="160" customFormat="1" ht="20.25" customHeight="1" thickBot="1" x14ac:dyDescent="0.25">
      <c r="A7" s="184"/>
      <c r="C7" s="161" t="s">
        <v>244</v>
      </c>
      <c r="D7" s="784" t="str">
        <f>Translations!$B$850</f>
        <v>Reporting year:</v>
      </c>
      <c r="E7" s="784"/>
      <c r="F7" s="784"/>
      <c r="G7" s="784"/>
      <c r="H7" s="784"/>
      <c r="I7" s="785">
        <v>2019</v>
      </c>
      <c r="J7" s="786"/>
      <c r="K7" s="787"/>
      <c r="L7" s="162"/>
      <c r="M7" s="509">
        <f>IF(I7="","",I7)</f>
        <v>2019</v>
      </c>
    </row>
    <row r="8" spans="1:13" ht="12.75" customHeight="1" x14ac:dyDescent="0.2">
      <c r="B8" s="110"/>
      <c r="C8" s="80"/>
      <c r="D8" s="779" t="str">
        <f>Translations!$B$878</f>
        <v>This is the year in which the reported aviation activities took place, i.e. 2013 for the report which you submit by 31 March 2014.</v>
      </c>
      <c r="E8" s="779"/>
      <c r="F8" s="779"/>
      <c r="G8" s="779"/>
      <c r="H8" s="779"/>
      <c r="I8" s="788"/>
      <c r="J8" s="788"/>
      <c r="K8" s="788"/>
    </row>
    <row r="9" spans="1:13" ht="5.0999999999999996" customHeight="1" x14ac:dyDescent="0.2"/>
    <row r="10" spans="1:13" x14ac:dyDescent="0.2">
      <c r="C10" s="161" t="s">
        <v>247</v>
      </c>
      <c r="D10" s="707" t="str">
        <f>Translations!$B$1089</f>
        <v>Version number of this emission report:</v>
      </c>
      <c r="E10" s="809"/>
      <c r="F10" s="809"/>
      <c r="G10" s="809"/>
      <c r="H10" s="809"/>
      <c r="I10" s="809"/>
      <c r="J10" s="811"/>
      <c r="K10" s="416">
        <v>5</v>
      </c>
    </row>
    <row r="11" spans="1:13" x14ac:dyDescent="0.2">
      <c r="D11" s="779" t="str">
        <f>Translations!$B$1090</f>
        <v>This should be a natural number (starting from 1) helping the verifier and competent authority to identify the version of the report verified.</v>
      </c>
      <c r="E11" s="779"/>
      <c r="F11" s="779"/>
      <c r="G11" s="779"/>
      <c r="H11" s="779"/>
      <c r="I11" s="788"/>
      <c r="J11" s="788"/>
      <c r="K11" s="788"/>
    </row>
    <row r="12" spans="1:13" ht="5.0999999999999996" customHeight="1" x14ac:dyDescent="0.2"/>
    <row r="13" spans="1:13" x14ac:dyDescent="0.2">
      <c r="C13" s="161" t="s">
        <v>283</v>
      </c>
      <c r="D13" s="408" t="str">
        <f>Translations!$B$1091</f>
        <v>Language in which this report is filled:</v>
      </c>
      <c r="E13" s="513"/>
      <c r="F13" s="513"/>
      <c r="G13" s="513"/>
      <c r="H13" s="513"/>
      <c r="I13" s="513"/>
      <c r="J13" s="815" t="s">
        <v>63</v>
      </c>
      <c r="K13" s="816"/>
    </row>
    <row r="14" spans="1:13" ht="25.5" customHeight="1" x14ac:dyDescent="0.2">
      <c r="D14" s="791" t="str">
        <f>Translations!$B$1092</f>
        <v>For performing automated checks on the data reported, it is important that the complete report is filled consistently in one language (which may deviate from the template's language). Please confirm here the language in which you have filled the report.</v>
      </c>
      <c r="E14" s="791"/>
      <c r="F14" s="791"/>
      <c r="G14" s="791"/>
      <c r="H14" s="791"/>
      <c r="I14" s="792"/>
      <c r="J14" s="792"/>
      <c r="K14" s="792"/>
    </row>
    <row r="15" spans="1:13" ht="5.0999999999999996" customHeight="1" x14ac:dyDescent="0.2"/>
    <row r="16" spans="1:13" x14ac:dyDescent="0.2">
      <c r="C16" s="161" t="s">
        <v>249</v>
      </c>
      <c r="D16" s="408" t="str">
        <f>Translations!$B$1093</f>
        <v>Has the Art. 28a(6) derogation been used?</v>
      </c>
      <c r="E16" s="513"/>
      <c r="F16" s="513"/>
      <c r="G16" s="513"/>
      <c r="H16" s="513"/>
      <c r="I16" s="513"/>
      <c r="J16" s="513"/>
      <c r="K16" s="415" t="b">
        <v>0</v>
      </c>
    </row>
    <row r="17" spans="2:13" ht="31.9" customHeight="1" x14ac:dyDescent="0.2">
      <c r="D17" s="795" t="str">
        <f>Translations!$B$1094</f>
        <v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E17" s="795"/>
      <c r="F17" s="795"/>
      <c r="G17" s="795"/>
      <c r="H17" s="795"/>
      <c r="I17" s="795"/>
      <c r="J17" s="795"/>
      <c r="K17" s="795"/>
      <c r="L17" s="795"/>
    </row>
    <row r="18" spans="2:13" ht="31.9" customHeight="1" x14ac:dyDescent="0.2">
      <c r="D18" s="795"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E18" s="795"/>
      <c r="F18" s="795"/>
      <c r="G18" s="795"/>
      <c r="H18" s="795"/>
      <c r="I18" s="795"/>
      <c r="J18" s="795"/>
      <c r="K18" s="795"/>
      <c r="L18" s="795"/>
    </row>
    <row r="19" spans="2:13" ht="5.0999999999999996" customHeight="1" x14ac:dyDescent="0.2"/>
    <row r="20" spans="2:13" x14ac:dyDescent="0.2">
      <c r="B20" s="406"/>
      <c r="C20" s="406"/>
      <c r="D20" s="406"/>
      <c r="E20" s="406"/>
      <c r="F20" s="406"/>
      <c r="G20" s="406"/>
      <c r="H20" s="406"/>
      <c r="I20" s="406"/>
      <c r="J20" s="406"/>
      <c r="K20" s="406"/>
      <c r="L20" s="407"/>
    </row>
    <row r="21" spans="2:13" x14ac:dyDescent="0.2">
      <c r="B21" s="406"/>
      <c r="D21" s="103" t="str">
        <f>Translations!$B$1096</f>
        <v>Scope: EU ETS and/or CORSIA:</v>
      </c>
      <c r="L21" s="407"/>
    </row>
    <row r="22" spans="2:13" x14ac:dyDescent="0.2">
      <c r="B22" s="406"/>
      <c r="D22" s="812" t="str">
        <f>Translations!$B$1097</f>
        <v>Note: If this section is kept empty, it is automatically assumed that this report is filled for EU ETS only.</v>
      </c>
      <c r="E22" s="813"/>
      <c r="F22" s="813"/>
      <c r="G22" s="813"/>
      <c r="H22" s="813"/>
      <c r="I22" s="813"/>
      <c r="J22" s="813"/>
      <c r="K22" s="813"/>
      <c r="L22" s="407"/>
    </row>
    <row r="23" spans="2:13" ht="5.0999999999999996" customHeight="1" x14ac:dyDescent="0.2">
      <c r="B23" s="406"/>
      <c r="L23" s="407"/>
    </row>
    <row r="24" spans="2:13" ht="25.5" customHeight="1" x14ac:dyDescent="0.2">
      <c r="B24" s="406"/>
      <c r="D24" s="712" t="str">
        <f>Translations!$B$1098</f>
        <v xml:space="preserve">If you have an obligation under CORSIA to the same country as under the EU ETS, you should fill in the sections of this template which are marked as relating to ICAO's market based mechanism CORSIA (indicated by a light blue frame). </v>
      </c>
      <c r="E24" s="696"/>
      <c r="F24" s="696"/>
      <c r="G24" s="696"/>
      <c r="H24" s="696"/>
      <c r="I24" s="696"/>
      <c r="J24" s="696"/>
      <c r="K24" s="696"/>
      <c r="L24" s="402"/>
      <c r="M24" s="510"/>
    </row>
    <row r="25" spans="2:13" ht="25.5" customHeight="1" x14ac:dyDescent="0.2">
      <c r="B25" s="406"/>
      <c r="D25" s="712" t="str">
        <f>Translations!$B$1099</f>
        <v>In line with paragraph 1.2 of the CORSIA SARPs, the aircraft operator is attributed to the state according to its ICAO designator, if applicable, or to the state that issued the AOC, or the place of juridical registration.</v>
      </c>
      <c r="E25" s="696"/>
      <c r="F25" s="696"/>
      <c r="G25" s="696"/>
      <c r="H25" s="696"/>
      <c r="I25" s="696"/>
      <c r="J25" s="696"/>
      <c r="K25" s="696"/>
      <c r="L25" s="402"/>
      <c r="M25" s="510"/>
    </row>
    <row r="26" spans="2:13" ht="38.25" customHeight="1" x14ac:dyDescent="0.2">
      <c r="B26" s="406"/>
      <c r="D26" s="712" t="str">
        <f>Translations!$B$1100</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26" s="808"/>
      <c r="F26" s="808"/>
      <c r="G26" s="808"/>
      <c r="H26" s="808"/>
      <c r="I26" s="808"/>
      <c r="J26" s="808"/>
      <c r="K26" s="808"/>
      <c r="L26" s="402"/>
      <c r="M26" s="510"/>
    </row>
    <row r="27" spans="2:13" ht="38.25" customHeight="1" x14ac:dyDescent="0.2">
      <c r="B27" s="406"/>
      <c r="D27" s="712" t="str">
        <f>Translations!$B$1101</f>
        <v>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v>
      </c>
      <c r="E27" s="808"/>
      <c r="F27" s="808"/>
      <c r="G27" s="808"/>
      <c r="H27" s="808"/>
      <c r="I27" s="808"/>
      <c r="J27" s="808"/>
      <c r="K27" s="808"/>
      <c r="L27" s="402"/>
      <c r="M27" s="510" t="s">
        <v>1240</v>
      </c>
    </row>
    <row r="28" spans="2:13" ht="5.0999999999999996" customHeight="1" x14ac:dyDescent="0.2">
      <c r="B28" s="406"/>
      <c r="D28" s="1"/>
      <c r="E28" s="403"/>
      <c r="F28" s="403"/>
      <c r="G28" s="403"/>
      <c r="H28" s="403"/>
      <c r="I28" s="403"/>
      <c r="J28" s="403"/>
      <c r="K28" s="403"/>
      <c r="L28" s="402"/>
      <c r="M28" s="510"/>
    </row>
    <row r="29" spans="2:13" ht="13.5" customHeight="1" x14ac:dyDescent="0.2">
      <c r="B29" s="406"/>
      <c r="C29" s="161" t="s">
        <v>250</v>
      </c>
      <c r="D29" s="707" t="str">
        <f>Translations!$B$1102</f>
        <v>Please confirm if you want to use this emission report for CORSIA:</v>
      </c>
      <c r="E29" s="809"/>
      <c r="F29" s="809"/>
      <c r="G29" s="809"/>
      <c r="H29" s="809"/>
      <c r="I29" s="809"/>
      <c r="J29" s="811"/>
      <c r="K29" s="415" t="b">
        <v>1</v>
      </c>
      <c r="L29" s="402"/>
      <c r="M29" s="511" t="b">
        <f>IF(ISBLANK(K29),TRUE,K29)</f>
        <v>1</v>
      </c>
    </row>
    <row r="30" spans="2:13" ht="5.0999999999999996" customHeight="1" x14ac:dyDescent="0.2">
      <c r="B30" s="406"/>
      <c r="D30" s="1"/>
      <c r="E30" s="403"/>
      <c r="F30" s="403"/>
      <c r="G30" s="403"/>
      <c r="H30" s="403"/>
      <c r="I30" s="403"/>
      <c r="J30" s="403"/>
      <c r="K30" s="403"/>
      <c r="L30" s="402"/>
      <c r="M30" s="510"/>
    </row>
    <row r="31" spans="2:13" ht="13.5" customHeight="1" x14ac:dyDescent="0.2">
      <c r="B31" s="406"/>
      <c r="C31" s="161" t="s">
        <v>245</v>
      </c>
      <c r="D31" s="719" t="str">
        <f>Translations!$B$1103</f>
        <v>Are you required to comply with CORSIA in another state?</v>
      </c>
      <c r="E31" s="768"/>
      <c r="F31" s="768"/>
      <c r="G31" s="768"/>
      <c r="H31" s="768"/>
      <c r="I31" s="768"/>
      <c r="J31" s="768"/>
      <c r="K31" s="415" t="b">
        <v>0</v>
      </c>
      <c r="L31" s="402"/>
      <c r="M31" s="511" t="b">
        <f>(K29=TRUE)</f>
        <v>1</v>
      </c>
    </row>
    <row r="32" spans="2:13" ht="5.0999999999999996" customHeight="1" x14ac:dyDescent="0.2">
      <c r="B32" s="406"/>
      <c r="D32" s="1"/>
      <c r="E32" s="403"/>
      <c r="F32" s="403"/>
      <c r="G32" s="403"/>
      <c r="H32" s="403"/>
      <c r="I32" s="403"/>
      <c r="J32" s="403"/>
      <c r="K32" s="403"/>
      <c r="L32" s="402"/>
      <c r="M32" s="510"/>
    </row>
    <row r="33" spans="2:13" ht="12.75" customHeight="1" x14ac:dyDescent="0.2">
      <c r="B33" s="406"/>
      <c r="C33" s="161" t="s">
        <v>552</v>
      </c>
      <c r="D33" s="805" t="str">
        <f>Translations!$B$1104</f>
        <v>Please confirm to which other state you will report under CORSIA:</v>
      </c>
      <c r="E33" s="806"/>
      <c r="F33" s="806"/>
      <c r="G33" s="806"/>
      <c r="H33" s="807"/>
      <c r="I33" s="797"/>
      <c r="J33" s="798"/>
      <c r="K33" s="799"/>
      <c r="L33" s="402"/>
      <c r="M33" s="511" t="b">
        <f>OR(K29=TRUE,AND(NOT(ISBLANK(K31)),K31=FALSE))</f>
        <v>1</v>
      </c>
    </row>
    <row r="34" spans="2:13" ht="5.0999999999999996" customHeight="1" x14ac:dyDescent="0.2">
      <c r="B34" s="406"/>
      <c r="D34" s="1"/>
      <c r="E34" s="403"/>
      <c r="F34" s="403"/>
      <c r="G34" s="403"/>
      <c r="H34" s="403"/>
      <c r="I34" s="403"/>
      <c r="J34" s="403"/>
      <c r="K34" s="403"/>
      <c r="L34" s="402"/>
      <c r="M34" s="510"/>
    </row>
    <row r="35" spans="2:13" ht="25.5" customHeight="1" x14ac:dyDescent="0.2">
      <c r="B35" s="406"/>
      <c r="D35" s="712" t="str">
        <f>Translations!$B$1105</f>
        <v>Some aircraft operators have an obligation under CORSIA only, i.e. no obligation under the EU ETS. If you are filling this emissions report for CORSIA purposes only, please confirm below that this is the case.</v>
      </c>
      <c r="E35" s="808"/>
      <c r="F35" s="808"/>
      <c r="G35" s="808"/>
      <c r="H35" s="808"/>
      <c r="I35" s="808"/>
      <c r="J35" s="808"/>
      <c r="K35" s="808"/>
      <c r="L35" s="402"/>
      <c r="M35" s="512" t="s">
        <v>1241</v>
      </c>
    </row>
    <row r="36" spans="2:13" ht="5.0999999999999996" customHeight="1" x14ac:dyDescent="0.2">
      <c r="B36" s="406"/>
      <c r="D36" s="1"/>
      <c r="E36" s="403"/>
      <c r="F36" s="403"/>
      <c r="G36" s="403"/>
      <c r="H36" s="403"/>
      <c r="I36" s="403"/>
      <c r="J36" s="403"/>
      <c r="K36" s="403"/>
      <c r="L36" s="402"/>
      <c r="M36" s="510"/>
    </row>
    <row r="37" spans="2:13" ht="13.5" customHeight="1" x14ac:dyDescent="0.2">
      <c r="B37" s="406"/>
      <c r="C37" s="161" t="s">
        <v>257</v>
      </c>
      <c r="D37" s="707" t="str">
        <f>Translations!$B$1106</f>
        <v>Please confirm if you have an obligation under the EU ETS:</v>
      </c>
      <c r="E37" s="809"/>
      <c r="F37" s="809"/>
      <c r="G37" s="809"/>
      <c r="H37" s="809"/>
      <c r="I37" s="809"/>
      <c r="J37" s="404"/>
      <c r="K37" s="415" t="b">
        <v>0</v>
      </c>
      <c r="L37" s="402"/>
      <c r="M37" s="511" t="b">
        <f>IF(ISBLANK(K37),FALSE,NOT(K37))</f>
        <v>1</v>
      </c>
    </row>
    <row r="38" spans="2:13" ht="5.0999999999999996" customHeight="1" x14ac:dyDescent="0.2">
      <c r="B38" s="406"/>
      <c r="L38" s="407"/>
    </row>
    <row r="39" spans="2:13" x14ac:dyDescent="0.2">
      <c r="B39" s="406"/>
      <c r="C39" s="406"/>
      <c r="D39" s="406"/>
      <c r="E39" s="406"/>
      <c r="F39" s="406"/>
      <c r="G39" s="406"/>
      <c r="H39" s="406"/>
      <c r="I39" s="406"/>
      <c r="J39" s="406"/>
      <c r="K39" s="406"/>
      <c r="L39" s="407"/>
    </row>
    <row r="41" spans="2:13" ht="15.75" x14ac:dyDescent="0.25">
      <c r="C41" s="113">
        <v>2</v>
      </c>
      <c r="D41" s="79" t="str">
        <f>Translations!$B$879</f>
        <v>Identification of the Aircraft Operator</v>
      </c>
      <c r="E41" s="79"/>
      <c r="F41" s="79"/>
      <c r="G41" s="79"/>
      <c r="H41" s="79"/>
      <c r="I41" s="79"/>
      <c r="J41" s="79"/>
      <c r="K41" s="79"/>
    </row>
    <row r="43" spans="2:13" x14ac:dyDescent="0.2">
      <c r="C43" s="153" t="s">
        <v>244</v>
      </c>
      <c r="D43" s="780" t="str">
        <f>Translations!$B$101</f>
        <v>Please enter the name of the aircraft operator:</v>
      </c>
      <c r="E43" s="780"/>
      <c r="F43" s="780"/>
      <c r="G43" s="780"/>
      <c r="H43" s="796"/>
      <c r="I43" s="781" t="s">
        <v>1507</v>
      </c>
      <c r="J43" s="782"/>
      <c r="K43" s="783"/>
    </row>
    <row r="44" spans="2:13" x14ac:dyDescent="0.2">
      <c r="B44" s="110"/>
      <c r="C44" s="80"/>
      <c r="D44" s="779" t="str">
        <f>Translations!$B$880</f>
        <v>This name should be the legal entity carrying out the aviation activities defined in Annex I of the EU ETS Directive.</v>
      </c>
      <c r="E44" s="779"/>
      <c r="F44" s="779"/>
      <c r="G44" s="779"/>
      <c r="H44" s="779"/>
      <c r="I44" s="788"/>
      <c r="J44" s="788"/>
      <c r="K44" s="788"/>
    </row>
    <row r="45" spans="2:13" ht="12.75" customHeight="1" x14ac:dyDescent="0.2">
      <c r="B45" s="110"/>
      <c r="C45" s="81" t="s">
        <v>247</v>
      </c>
      <c r="D45" s="780" t="str">
        <f>Translations!$B$104</f>
        <v>Unique Identifier as stated in the Commission's list of aircraft operators:</v>
      </c>
      <c r="E45" s="780"/>
      <c r="F45" s="780"/>
      <c r="G45" s="780"/>
      <c r="H45" s="780"/>
      <c r="I45" s="780"/>
      <c r="J45" s="780"/>
      <c r="K45" s="780"/>
    </row>
    <row r="46" spans="2:13" ht="38.25" customHeight="1" x14ac:dyDescent="0.2">
      <c r="B46" s="110"/>
      <c r="C46" s="80"/>
      <c r="D46" s="779" t="str">
        <f>Translations!$B$1107</f>
        <v>This identifier can be found on the list published by the Commission pursuant to Article 18a(3) of the EU ETS Directive.If the aircraft operator is not yet listed, please state "NA" (not applicable).</v>
      </c>
      <c r="E46" s="779"/>
      <c r="F46" s="779"/>
      <c r="G46" s="779"/>
      <c r="H46" s="779"/>
      <c r="I46" s="776">
        <v>40565</v>
      </c>
      <c r="J46" s="777"/>
      <c r="K46" s="778"/>
    </row>
    <row r="48" spans="2:13" ht="27" customHeight="1" x14ac:dyDescent="0.2">
      <c r="B48" s="110"/>
      <c r="C48" s="153" t="s">
        <v>1012</v>
      </c>
      <c r="D48" s="780" t="str">
        <f>Translations!$B$113</f>
        <v>If different to the name given in 2(a), please also enter the name of the aircraft operator as it appears on the Commission's list of operators:</v>
      </c>
      <c r="E48" s="780"/>
      <c r="F48" s="780"/>
      <c r="G48" s="780"/>
      <c r="H48" s="780"/>
      <c r="I48" s="780"/>
      <c r="J48" s="780"/>
      <c r="K48" s="780"/>
    </row>
    <row r="49" spans="2:13" ht="33.75" customHeight="1" x14ac:dyDescent="0.2">
      <c r="B49" s="110"/>
      <c r="C49" s="80"/>
      <c r="D49" s="779" t="str">
        <f>Translations!$B$1108</f>
        <v>The name of the aircraft operator on the list pursuant to Article 18a(3) of the EU ETS Directive may be different to the actual aircraft operator's name entered in 2(a) above.Keep empty, if not applicable.</v>
      </c>
      <c r="E49" s="779"/>
      <c r="F49" s="779"/>
      <c r="G49" s="779"/>
      <c r="H49" s="779"/>
      <c r="I49" s="776"/>
      <c r="J49" s="777"/>
      <c r="K49" s="778"/>
    </row>
    <row r="51" spans="2:13" ht="29.25" customHeight="1" x14ac:dyDescent="0.2">
      <c r="B51" s="110"/>
      <c r="C51" s="153" t="s">
        <v>1011</v>
      </c>
      <c r="D51" s="780" t="str">
        <f>Translations!$B$115</f>
        <v>Please enter the unique ICAO designator used in the call sign for Air Traffic Control (ATC) purposes, where available:</v>
      </c>
      <c r="E51" s="780"/>
      <c r="F51" s="780"/>
      <c r="G51" s="780"/>
      <c r="H51" s="780"/>
      <c r="I51" s="780"/>
      <c r="J51" s="780"/>
      <c r="K51" s="780"/>
    </row>
    <row r="52" spans="2:13" ht="20.25" customHeight="1" x14ac:dyDescent="0.2">
      <c r="C52" s="80"/>
      <c r="D52" s="779"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52" s="779"/>
      <c r="F52" s="779"/>
      <c r="G52" s="779"/>
      <c r="H52" s="779"/>
      <c r="I52" s="781" t="s">
        <v>1508</v>
      </c>
      <c r="J52" s="782"/>
      <c r="K52" s="783"/>
    </row>
    <row r="53" spans="2:13" ht="31.5" customHeight="1" x14ac:dyDescent="0.2">
      <c r="C53" s="80"/>
      <c r="D53" s="779"/>
      <c r="E53" s="779"/>
      <c r="F53" s="779"/>
      <c r="G53" s="779"/>
      <c r="H53" s="779"/>
    </row>
    <row r="54" spans="2:13" ht="27.75" customHeight="1" x14ac:dyDescent="0.2">
      <c r="B54" s="110"/>
      <c r="C54" s="82" t="s">
        <v>652</v>
      </c>
      <c r="D54" s="780" t="str">
        <f>Translations!$B$117</f>
        <v>Where a unique ICAO designator for ATC purposes is not available, please provide the aircraft registration markings used in the call sign for ATC purposes for the aircraft you operate.</v>
      </c>
      <c r="E54" s="780"/>
      <c r="F54" s="780"/>
      <c r="G54" s="780"/>
      <c r="H54" s="780"/>
      <c r="I54" s="780"/>
      <c r="J54" s="780"/>
      <c r="K54" s="780"/>
      <c r="M54" s="170" t="s">
        <v>879</v>
      </c>
    </row>
    <row r="55" spans="2:13" ht="51.75" customHeight="1" x14ac:dyDescent="0.2">
      <c r="B55" s="110"/>
      <c r="C55" s="80"/>
      <c r="D55" s="779"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55" s="803"/>
      <c r="F55" s="803"/>
      <c r="G55" s="803"/>
      <c r="H55" s="804"/>
      <c r="I55" s="781"/>
      <c r="J55" s="789"/>
      <c r="K55" s="790"/>
      <c r="M55" s="167" t="b">
        <f>IF($I$52="",FALSE,IF($I$52=Euconst_NA,FALSE,TRUE))</f>
        <v>1</v>
      </c>
    </row>
    <row r="57" spans="2:13" x14ac:dyDescent="0.2">
      <c r="C57" s="82" t="s">
        <v>245</v>
      </c>
      <c r="D57" s="794" t="str">
        <f>Translations!$B$120</f>
        <v>Please enter the administering Member State of the aircraft operator</v>
      </c>
      <c r="E57" s="794"/>
      <c r="F57" s="794"/>
      <c r="G57" s="794"/>
      <c r="H57" s="794"/>
      <c r="I57" s="794"/>
      <c r="J57" s="794"/>
      <c r="K57" s="794"/>
    </row>
    <row r="58" spans="2:13" x14ac:dyDescent="0.2">
      <c r="B58" s="76"/>
      <c r="C58" s="83"/>
      <c r="D58" s="779" t="str">
        <f>Translations!$B$121</f>
        <v>pursuant to Art. 18a of the Directive.</v>
      </c>
      <c r="E58" s="779"/>
      <c r="F58" s="779"/>
      <c r="G58" s="779"/>
      <c r="H58" s="779"/>
      <c r="I58" s="781" t="s">
        <v>326</v>
      </c>
      <c r="J58" s="782"/>
      <c r="K58" s="783"/>
    </row>
    <row r="59" spans="2:13" x14ac:dyDescent="0.2">
      <c r="B59" s="76"/>
      <c r="C59" s="83"/>
      <c r="D59" s="84"/>
      <c r="E59" s="84"/>
      <c r="F59" s="84"/>
      <c r="G59" s="84"/>
      <c r="H59" s="84"/>
      <c r="I59" s="85"/>
      <c r="J59" s="85"/>
      <c r="K59" s="85"/>
    </row>
    <row r="60" spans="2:13" x14ac:dyDescent="0.2">
      <c r="C60" s="82" t="s">
        <v>552</v>
      </c>
      <c r="D60" s="793" t="str">
        <f>Translations!$B$122</f>
        <v>Competent authority in this Member State:</v>
      </c>
      <c r="E60" s="793"/>
      <c r="F60" s="793"/>
      <c r="G60" s="793"/>
      <c r="H60" s="793"/>
      <c r="I60" s="781" t="s">
        <v>181</v>
      </c>
      <c r="J60" s="782"/>
      <c r="K60" s="783"/>
    </row>
    <row r="61" spans="2:13" ht="30.75" customHeight="1" x14ac:dyDescent="0.2">
      <c r="B61" s="76"/>
      <c r="C61" s="83"/>
      <c r="D61" s="779" t="str">
        <f>Translations!$B$123</f>
        <v>In some Member States there is more than one Competent Authority dealing with the EU ETS for aircraft operators. Please enter the name of the appropriate authority, if applicable. Otherwise choose "n.a.".</v>
      </c>
      <c r="E61" s="779"/>
      <c r="F61" s="779"/>
      <c r="G61" s="779"/>
      <c r="H61" s="779"/>
      <c r="I61" s="788"/>
      <c r="J61" s="788"/>
      <c r="K61" s="788"/>
    </row>
    <row r="62" spans="2:13" ht="25.5" customHeight="1" x14ac:dyDescent="0.2">
      <c r="B62" s="76"/>
      <c r="C62" s="82" t="s">
        <v>257</v>
      </c>
      <c r="D62" s="794" t="str">
        <f>Translations!$B$124</f>
        <v>Please enter the number and issuing authority of the Air Operator Certificate (AOC) and Operating Licence granted by a Member State if available:</v>
      </c>
      <c r="E62" s="794"/>
      <c r="F62" s="794"/>
      <c r="G62" s="794"/>
      <c r="H62" s="794"/>
      <c r="I62" s="794"/>
      <c r="J62" s="794"/>
      <c r="K62" s="794"/>
    </row>
    <row r="63" spans="2:13" ht="13.15" customHeight="1" x14ac:dyDescent="0.2">
      <c r="C63" s="80"/>
      <c r="D63" s="800" t="str">
        <f>Translations!$B$1109</f>
        <v>If you don't find the appropriate name of the issueing authority in the drop-down list, you can enter ist name like in a normal text field.</v>
      </c>
      <c r="E63" s="800"/>
      <c r="F63" s="800"/>
      <c r="G63" s="800"/>
      <c r="H63" s="800"/>
      <c r="I63" s="800"/>
      <c r="J63" s="800"/>
      <c r="K63" s="800"/>
    </row>
    <row r="64" spans="2:13" x14ac:dyDescent="0.2">
      <c r="C64" s="86"/>
      <c r="F64" s="147" t="str">
        <f>Translations!$B$125</f>
        <v>Air Operator Certificate:</v>
      </c>
      <c r="H64" s="149"/>
      <c r="I64" s="781" t="s">
        <v>1509</v>
      </c>
      <c r="J64" s="782"/>
      <c r="K64" s="783"/>
    </row>
    <row r="65" spans="3:11" x14ac:dyDescent="0.2">
      <c r="F65" s="147" t="str">
        <f>Translations!$B$126</f>
        <v>AOC Issuing authority:</v>
      </c>
      <c r="H65" s="149"/>
      <c r="I65" s="781" t="s">
        <v>410</v>
      </c>
      <c r="J65" s="782"/>
      <c r="K65" s="783"/>
    </row>
    <row r="66" spans="3:11" x14ac:dyDescent="0.2">
      <c r="C66" s="86"/>
      <c r="F66" s="147" t="str">
        <f>Translations!$B$127</f>
        <v>Operating Licence:</v>
      </c>
      <c r="H66" s="149"/>
      <c r="I66" s="781" t="s">
        <v>1510</v>
      </c>
      <c r="J66" s="782"/>
      <c r="K66" s="783"/>
    </row>
    <row r="67" spans="3:11" x14ac:dyDescent="0.2">
      <c r="F67" s="147" t="str">
        <f>Translations!$B$128</f>
        <v>Issuing authority:</v>
      </c>
      <c r="H67" s="149"/>
      <c r="I67" s="781" t="s">
        <v>410</v>
      </c>
      <c r="J67" s="782"/>
      <c r="K67" s="783"/>
    </row>
    <row r="68" spans="3:11" x14ac:dyDescent="0.2">
      <c r="C68" s="86"/>
      <c r="G68" s="87"/>
      <c r="H68" s="149"/>
      <c r="I68" s="85"/>
      <c r="J68" s="85"/>
      <c r="K68" s="85"/>
    </row>
    <row r="69" spans="3:11" ht="15.75" customHeight="1" x14ac:dyDescent="0.2">
      <c r="C69" s="85" t="s">
        <v>278</v>
      </c>
      <c r="D69" s="794" t="str">
        <f>Translations!$B$129</f>
        <v>Please enter the address of the aircraft operator, including postcode and country:</v>
      </c>
      <c r="E69" s="794"/>
      <c r="F69" s="794"/>
      <c r="G69" s="794"/>
      <c r="H69" s="794"/>
      <c r="I69" s="794"/>
      <c r="J69" s="794"/>
      <c r="K69" s="794"/>
    </row>
    <row r="70" spans="3:11" x14ac:dyDescent="0.2">
      <c r="C70" s="86"/>
      <c r="D70" s="84"/>
      <c r="E70" s="84"/>
      <c r="F70" s="147" t="str">
        <f>Translations!$B$130</f>
        <v>Address Line 1</v>
      </c>
      <c r="H70" s="149"/>
      <c r="I70" s="781" t="s">
        <v>1511</v>
      </c>
      <c r="J70" s="782"/>
      <c r="K70" s="783"/>
    </row>
    <row r="71" spans="3:11" x14ac:dyDescent="0.2">
      <c r="C71" s="86"/>
      <c r="D71" s="84"/>
      <c r="E71" s="84"/>
      <c r="F71" s="147" t="str">
        <f>Translations!$B$131</f>
        <v>Address Line 2</v>
      </c>
      <c r="H71" s="149"/>
      <c r="I71" s="781"/>
      <c r="J71" s="782"/>
      <c r="K71" s="783"/>
    </row>
    <row r="72" spans="3:11" x14ac:dyDescent="0.2">
      <c r="C72" s="86"/>
      <c r="D72" s="84"/>
      <c r="E72" s="84"/>
      <c r="F72" s="147" t="str">
        <f>Translations!$B$132</f>
        <v>City</v>
      </c>
      <c r="H72" s="149"/>
      <c r="I72" s="781" t="s">
        <v>1512</v>
      </c>
      <c r="J72" s="782"/>
      <c r="K72" s="783"/>
    </row>
    <row r="73" spans="3:11" x14ac:dyDescent="0.2">
      <c r="C73" s="86"/>
      <c r="D73" s="84"/>
      <c r="E73" s="84"/>
      <c r="F73" s="147" t="str">
        <f>Translations!$B$133</f>
        <v>State/Province/Region</v>
      </c>
      <c r="H73" s="149"/>
      <c r="I73" s="781" t="s">
        <v>326</v>
      </c>
      <c r="J73" s="782"/>
      <c r="K73" s="783"/>
    </row>
    <row r="74" spans="3:11" x14ac:dyDescent="0.2">
      <c r="C74" s="86"/>
      <c r="D74" s="80"/>
      <c r="E74" s="80"/>
      <c r="F74" s="147" t="str">
        <f>Translations!$B$134</f>
        <v>Postcode/ZIP</v>
      </c>
      <c r="H74" s="149"/>
      <c r="I74" s="781" t="s">
        <v>1513</v>
      </c>
      <c r="J74" s="782"/>
      <c r="K74" s="783"/>
    </row>
    <row r="75" spans="3:11" x14ac:dyDescent="0.2">
      <c r="C75" s="86"/>
      <c r="D75" s="80"/>
      <c r="E75" s="80"/>
      <c r="F75" s="147" t="str">
        <f>Translations!$B$135</f>
        <v>Country</v>
      </c>
      <c r="H75" s="149"/>
      <c r="I75" s="781" t="s">
        <v>326</v>
      </c>
      <c r="J75" s="782"/>
      <c r="K75" s="783"/>
    </row>
    <row r="76" spans="3:11" x14ac:dyDescent="0.2">
      <c r="C76" s="86"/>
      <c r="D76" s="80"/>
      <c r="E76" s="80"/>
      <c r="F76" s="147" t="str">
        <f>Translations!$B$883</f>
        <v>Telephone Number:</v>
      </c>
      <c r="H76" s="149"/>
      <c r="I76" s="781">
        <v>37052525581</v>
      </c>
      <c r="J76" s="782"/>
      <c r="K76" s="783"/>
    </row>
    <row r="77" spans="3:11" x14ac:dyDescent="0.2">
      <c r="C77" s="86"/>
      <c r="D77" s="80"/>
      <c r="E77" s="80"/>
      <c r="F77" s="147" t="str">
        <f>Translations!$B$136</f>
        <v>Email address</v>
      </c>
      <c r="H77" s="149"/>
      <c r="I77" s="781" t="s">
        <v>1514</v>
      </c>
      <c r="J77" s="782"/>
      <c r="K77" s="783"/>
    </row>
    <row r="78" spans="3:11" x14ac:dyDescent="0.2">
      <c r="C78" s="86"/>
      <c r="G78" s="87"/>
      <c r="H78" s="149"/>
      <c r="I78" s="85"/>
      <c r="J78" s="85"/>
      <c r="K78" s="85"/>
    </row>
    <row r="79" spans="3:11" x14ac:dyDescent="0.2">
      <c r="C79" s="153" t="s">
        <v>679</v>
      </c>
      <c r="D79" s="810" t="str">
        <f>Translations!$B$884</f>
        <v>Who can we contact about your annual emission report?</v>
      </c>
      <c r="E79" s="810"/>
      <c r="F79" s="810"/>
      <c r="G79" s="810"/>
      <c r="H79" s="810"/>
      <c r="I79" s="810"/>
      <c r="J79" s="810"/>
      <c r="K79" s="810"/>
    </row>
    <row r="80" spans="3:11" ht="26.25" customHeight="1" x14ac:dyDescent="0.2">
      <c r="C80" s="80"/>
      <c r="D80" s="800"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80" s="800"/>
      <c r="F80" s="800"/>
      <c r="G80" s="800"/>
      <c r="H80" s="800"/>
      <c r="I80" s="800"/>
      <c r="J80" s="800"/>
      <c r="K80" s="800"/>
    </row>
    <row r="81" spans="2:11" x14ac:dyDescent="0.2">
      <c r="C81" s="80"/>
      <c r="E81" s="80"/>
      <c r="F81" s="153" t="str">
        <f>Translations!$B$151</f>
        <v>Title:</v>
      </c>
      <c r="I81" s="781" t="s">
        <v>332</v>
      </c>
      <c r="J81" s="782"/>
      <c r="K81" s="783"/>
    </row>
    <row r="82" spans="2:11" x14ac:dyDescent="0.2">
      <c r="C82" s="80"/>
      <c r="E82" s="80"/>
      <c r="F82" s="153" t="str">
        <f>Translations!$B$152</f>
        <v>First Name:</v>
      </c>
      <c r="I82" s="781" t="s">
        <v>1515</v>
      </c>
      <c r="J82" s="782"/>
      <c r="K82" s="783"/>
    </row>
    <row r="83" spans="2:11" x14ac:dyDescent="0.2">
      <c r="C83" s="80"/>
      <c r="E83" s="80"/>
      <c r="F83" s="153" t="str">
        <f>Translations!$B$153</f>
        <v>Surname:</v>
      </c>
      <c r="I83" s="781" t="s">
        <v>1516</v>
      </c>
      <c r="J83" s="782"/>
      <c r="K83" s="783"/>
    </row>
    <row r="84" spans="2:11" x14ac:dyDescent="0.2">
      <c r="C84" s="80"/>
      <c r="E84" s="80"/>
      <c r="F84" s="153" t="str">
        <f>Translations!$B$154</f>
        <v>Job title:</v>
      </c>
      <c r="I84" s="781" t="s">
        <v>1517</v>
      </c>
      <c r="J84" s="782"/>
      <c r="K84" s="783"/>
    </row>
    <row r="85" spans="2:11" x14ac:dyDescent="0.2">
      <c r="C85" s="80"/>
      <c r="E85" s="80"/>
      <c r="F85" s="153" t="str">
        <f>Translations!$B$155</f>
        <v>Organisation name (if acting on behalf of the aircraft operator):</v>
      </c>
      <c r="H85" s="80"/>
    </row>
    <row r="86" spans="2:11" x14ac:dyDescent="0.2">
      <c r="B86" s="76"/>
      <c r="C86" s="89"/>
      <c r="E86" s="90"/>
      <c r="F86" s="81"/>
      <c r="H86" s="76"/>
      <c r="I86" s="781"/>
      <c r="J86" s="782"/>
      <c r="K86" s="783"/>
    </row>
    <row r="87" spans="2:11" x14ac:dyDescent="0.2">
      <c r="C87" s="80"/>
      <c r="E87" s="80"/>
      <c r="F87" s="153" t="str">
        <f>Translations!$B$156</f>
        <v>Telephone number:</v>
      </c>
      <c r="I87" s="781">
        <v>37063365514</v>
      </c>
      <c r="J87" s="782"/>
      <c r="K87" s="783"/>
    </row>
    <row r="88" spans="2:11" x14ac:dyDescent="0.2">
      <c r="C88" s="88"/>
      <c r="E88" s="80"/>
      <c r="F88" s="153" t="str">
        <f>Translations!$B$157</f>
        <v>Email address:</v>
      </c>
      <c r="I88" s="781" t="s">
        <v>1518</v>
      </c>
      <c r="J88" s="782"/>
      <c r="K88" s="783"/>
    </row>
    <row r="89" spans="2:11" x14ac:dyDescent="0.2">
      <c r="C89" s="86"/>
      <c r="G89" s="87"/>
      <c r="H89" s="149"/>
      <c r="I89" s="85"/>
      <c r="J89" s="85"/>
      <c r="K89" s="85"/>
    </row>
    <row r="90" spans="2:11" x14ac:dyDescent="0.2">
      <c r="B90" s="76"/>
      <c r="C90" s="153" t="s">
        <v>680</v>
      </c>
      <c r="D90" s="153" t="str">
        <f>Translations!$B$159</f>
        <v>Please provide an address for receipt of correspondence</v>
      </c>
    </row>
    <row r="91" spans="2:11" ht="27" customHeight="1" x14ac:dyDescent="0.2">
      <c r="B91" s="92"/>
      <c r="C91" s="93"/>
      <c r="D91" s="795" t="str">
        <f>Translations!$B$886</f>
        <v>You must provide an address for receipt of notices or other documents under or in connection with the EU Greenhouse Gas Emissions Trading Scheme. Please provide an electronic address and a postal address within the administering Member State.</v>
      </c>
      <c r="E91" s="795"/>
      <c r="F91" s="795"/>
      <c r="G91" s="795"/>
      <c r="H91" s="795"/>
      <c r="I91" s="795"/>
      <c r="J91" s="795"/>
      <c r="K91" s="795"/>
    </row>
    <row r="92" spans="2:11" x14ac:dyDescent="0.2">
      <c r="B92" s="76"/>
      <c r="C92" s="94"/>
      <c r="F92" s="153" t="str">
        <f>Translations!$B$151</f>
        <v>Title:</v>
      </c>
      <c r="H92" s="95"/>
      <c r="I92" s="781" t="s">
        <v>332</v>
      </c>
      <c r="J92" s="782"/>
      <c r="K92" s="783"/>
    </row>
    <row r="93" spans="2:11" x14ac:dyDescent="0.2">
      <c r="B93" s="76"/>
      <c r="C93" s="94"/>
      <c r="D93" s="153"/>
      <c r="E93" s="80"/>
      <c r="F93" s="153" t="str">
        <f>Translations!$B$152</f>
        <v>First Name:</v>
      </c>
      <c r="H93" s="95"/>
      <c r="I93" s="781" t="s">
        <v>1515</v>
      </c>
      <c r="J93" s="782"/>
      <c r="K93" s="783"/>
    </row>
    <row r="94" spans="2:11" x14ac:dyDescent="0.2">
      <c r="B94" s="76"/>
      <c r="C94" s="94"/>
      <c r="D94" s="153"/>
      <c r="E94" s="80"/>
      <c r="F94" s="153" t="str">
        <f>Translations!$B$153</f>
        <v>Surname:</v>
      </c>
      <c r="H94" s="95"/>
      <c r="I94" s="781" t="s">
        <v>1521</v>
      </c>
      <c r="J94" s="782"/>
      <c r="K94" s="783"/>
    </row>
    <row r="95" spans="2:11" x14ac:dyDescent="0.2">
      <c r="B95" s="76"/>
      <c r="C95" s="96"/>
      <c r="E95" s="80"/>
      <c r="F95" s="153" t="str">
        <f>Translations!$B$157</f>
        <v>Email address:</v>
      </c>
      <c r="H95" s="95"/>
      <c r="I95" s="781" t="s">
        <v>1518</v>
      </c>
      <c r="J95" s="782"/>
      <c r="K95" s="783"/>
    </row>
    <row r="96" spans="2:11" x14ac:dyDescent="0.2">
      <c r="C96" s="80"/>
      <c r="E96" s="80"/>
      <c r="F96" s="153" t="str">
        <f>Translations!$B$156</f>
        <v>Telephone number:</v>
      </c>
      <c r="I96" s="781">
        <v>37063365514</v>
      </c>
      <c r="J96" s="782"/>
      <c r="K96" s="783"/>
    </row>
    <row r="97" spans="1:13" x14ac:dyDescent="0.2">
      <c r="B97" s="76"/>
      <c r="C97" s="94"/>
      <c r="F97" s="97" t="str">
        <f>Translations!$B$162</f>
        <v>Address Line 1:</v>
      </c>
      <c r="H97" s="97"/>
      <c r="I97" s="781" t="s">
        <v>1522</v>
      </c>
      <c r="J97" s="782"/>
      <c r="K97" s="783"/>
    </row>
    <row r="98" spans="1:13" x14ac:dyDescent="0.2">
      <c r="B98" s="76"/>
      <c r="C98" s="98"/>
      <c r="F98" s="97" t="str">
        <f>Translations!$B$163</f>
        <v>Address Line 2:</v>
      </c>
      <c r="H98" s="97"/>
      <c r="I98" s="781"/>
      <c r="J98" s="782"/>
      <c r="K98" s="783"/>
    </row>
    <row r="99" spans="1:13" x14ac:dyDescent="0.2">
      <c r="B99" s="76"/>
      <c r="C99" s="98"/>
      <c r="F99" s="97" t="str">
        <f>Translations!$B$164</f>
        <v>City:</v>
      </c>
      <c r="H99" s="97"/>
      <c r="I99" s="781" t="s">
        <v>1512</v>
      </c>
      <c r="J99" s="782"/>
      <c r="K99" s="783"/>
    </row>
    <row r="100" spans="1:13" x14ac:dyDescent="0.2">
      <c r="B100" s="76"/>
      <c r="C100" s="98"/>
      <c r="F100" s="97" t="str">
        <f>Translations!$B$165</f>
        <v>State/Province/Region:</v>
      </c>
      <c r="H100" s="97"/>
      <c r="I100" s="781"/>
      <c r="J100" s="782"/>
      <c r="K100" s="783"/>
    </row>
    <row r="101" spans="1:13" x14ac:dyDescent="0.2">
      <c r="B101" s="76"/>
      <c r="C101" s="98"/>
      <c r="F101" s="97" t="str">
        <f>Translations!$B$166</f>
        <v>Postcode/ZIP:</v>
      </c>
      <c r="H101" s="97"/>
      <c r="I101" s="781" t="s">
        <v>1513</v>
      </c>
      <c r="J101" s="782"/>
      <c r="K101" s="783"/>
    </row>
    <row r="102" spans="1:13" x14ac:dyDescent="0.2">
      <c r="B102" s="76"/>
      <c r="C102" s="98"/>
      <c r="F102" s="97" t="str">
        <f>Translations!$B$167</f>
        <v>Country:</v>
      </c>
      <c r="H102" s="97"/>
      <c r="I102" s="781" t="s">
        <v>326</v>
      </c>
      <c r="J102" s="782"/>
      <c r="K102" s="783"/>
    </row>
    <row r="103" spans="1:13" s="76" customFormat="1" x14ac:dyDescent="0.2">
      <c r="A103" s="275"/>
      <c r="C103" s="163"/>
      <c r="G103" s="164"/>
      <c r="H103" s="164"/>
      <c r="I103" s="165"/>
      <c r="J103" s="165"/>
      <c r="K103" s="165"/>
      <c r="L103" s="75"/>
      <c r="M103" s="170"/>
    </row>
    <row r="104" spans="1:13" s="76" customFormat="1" ht="5.0999999999999996" customHeight="1" x14ac:dyDescent="0.2">
      <c r="A104" s="275"/>
      <c r="B104" s="406"/>
      <c r="C104" s="410"/>
      <c r="D104" s="406"/>
      <c r="E104" s="406"/>
      <c r="F104" s="406"/>
      <c r="G104" s="411"/>
      <c r="H104" s="411"/>
      <c r="I104" s="412"/>
      <c r="J104" s="412"/>
      <c r="K104" s="412"/>
      <c r="L104" s="407"/>
      <c r="M104" s="170"/>
    </row>
    <row r="105" spans="1:13" s="76" customFormat="1" x14ac:dyDescent="0.2">
      <c r="A105" s="275"/>
      <c r="B105" s="406"/>
      <c r="C105" s="153" t="s">
        <v>1250</v>
      </c>
      <c r="D105" s="408" t="str">
        <f>Translations!$B$1110</f>
        <v>Legal representative of the aircraft operator</v>
      </c>
      <c r="E105" s="5"/>
      <c r="F105" s="5"/>
      <c r="G105" s="5"/>
      <c r="H105" s="5"/>
      <c r="I105" s="5"/>
      <c r="J105" s="5"/>
      <c r="K105" s="5"/>
      <c r="L105" s="407"/>
      <c r="M105" s="170"/>
    </row>
    <row r="106" spans="1:13" s="76" customFormat="1" ht="25.5" customHeight="1" x14ac:dyDescent="0.2">
      <c r="A106" s="275"/>
      <c r="B106" s="406"/>
      <c r="C106" s="163"/>
      <c r="D106" s="814" t="str">
        <f>Translations!$B$1111</f>
        <v>Please provide contact information of a representative who is legally responsible for the aircraft operator, for the purpose of compliance with the EU ETS, or CORSIA rules, as applicable.</v>
      </c>
      <c r="E106" s="814"/>
      <c r="F106" s="814"/>
      <c r="G106" s="814"/>
      <c r="H106" s="814"/>
      <c r="I106" s="814"/>
      <c r="J106" s="814"/>
      <c r="K106" s="814"/>
      <c r="L106" s="407"/>
      <c r="M106" s="170"/>
    </row>
    <row r="107" spans="1:13" s="76" customFormat="1" x14ac:dyDescent="0.2">
      <c r="A107" s="275"/>
      <c r="B107" s="406"/>
      <c r="C107" s="163"/>
      <c r="D107" s="5"/>
      <c r="E107" s="5"/>
      <c r="F107" s="5"/>
      <c r="G107" s="408" t="str">
        <f>Translations!$B$151</f>
        <v>Title:</v>
      </c>
      <c r="H107" s="409"/>
      <c r="I107" s="797" t="s">
        <v>335</v>
      </c>
      <c r="J107" s="798"/>
      <c r="K107" s="799"/>
      <c r="L107" s="407"/>
      <c r="M107" s="170"/>
    </row>
    <row r="108" spans="1:13" s="76" customFormat="1" x14ac:dyDescent="0.2">
      <c r="A108" s="275"/>
      <c r="B108" s="406"/>
      <c r="C108" s="163"/>
      <c r="D108" s="408"/>
      <c r="E108" s="26"/>
      <c r="F108" s="5"/>
      <c r="G108" s="408" t="str">
        <f>Translations!$B$152</f>
        <v>First Name:</v>
      </c>
      <c r="H108" s="409"/>
      <c r="I108" s="781" t="s">
        <v>1519</v>
      </c>
      <c r="J108" s="782"/>
      <c r="K108" s="783"/>
      <c r="L108" s="407"/>
      <c r="M108" s="170"/>
    </row>
    <row r="109" spans="1:13" s="76" customFormat="1" x14ac:dyDescent="0.2">
      <c r="A109" s="275"/>
      <c r="B109" s="406"/>
      <c r="C109" s="163"/>
      <c r="D109" s="408"/>
      <c r="E109" s="26"/>
      <c r="F109" s="5"/>
      <c r="G109" s="408" t="str">
        <f>Translations!$B$153</f>
        <v>Surname:</v>
      </c>
      <c r="H109" s="409"/>
      <c r="I109" s="781" t="s">
        <v>1792</v>
      </c>
      <c r="J109" s="782"/>
      <c r="K109" s="783"/>
      <c r="L109" s="407"/>
      <c r="M109" s="170"/>
    </row>
    <row r="110" spans="1:13" s="76" customFormat="1" x14ac:dyDescent="0.2">
      <c r="A110" s="275"/>
      <c r="B110" s="406"/>
      <c r="C110" s="163"/>
      <c r="D110" s="5"/>
      <c r="E110" s="26"/>
      <c r="F110" s="5"/>
      <c r="G110" s="408" t="str">
        <f>Translations!$B$157</f>
        <v>Email address:</v>
      </c>
      <c r="H110" s="409"/>
      <c r="I110" s="781" t="s">
        <v>1520</v>
      </c>
      <c r="J110" s="782"/>
      <c r="K110" s="783"/>
      <c r="L110" s="407"/>
      <c r="M110" s="170"/>
    </row>
    <row r="111" spans="1:13" s="76" customFormat="1" x14ac:dyDescent="0.2">
      <c r="A111" s="275"/>
      <c r="B111" s="406"/>
      <c r="C111" s="163"/>
      <c r="D111" s="5"/>
      <c r="E111" s="26"/>
      <c r="F111" s="26"/>
      <c r="G111" s="408" t="str">
        <f>Translations!$B$156</f>
        <v>Telephone number:</v>
      </c>
      <c r="H111" s="5"/>
      <c r="I111" s="781">
        <v>37067739681</v>
      </c>
      <c r="J111" s="782"/>
      <c r="K111" s="783"/>
      <c r="L111" s="407"/>
      <c r="M111" s="170"/>
    </row>
    <row r="112" spans="1:13" s="76" customFormat="1" x14ac:dyDescent="0.2">
      <c r="A112" s="275"/>
      <c r="B112" s="406"/>
      <c r="C112" s="163"/>
      <c r="D112" s="5"/>
      <c r="E112" s="5"/>
      <c r="F112" s="5"/>
      <c r="G112" s="28" t="str">
        <f>Translations!$B$162</f>
        <v>Address Line 1:</v>
      </c>
      <c r="H112" s="28"/>
      <c r="I112" s="781" t="str">
        <f t="shared" ref="I112:K112" si="0">$I$97</f>
        <v xml:space="preserve">Dariaus ir Girenėno 21a </v>
      </c>
      <c r="J112" s="782"/>
      <c r="K112" s="783"/>
      <c r="L112" s="407"/>
      <c r="M112" s="170"/>
    </row>
    <row r="113" spans="1:13" s="76" customFormat="1" x14ac:dyDescent="0.2">
      <c r="A113" s="275"/>
      <c r="B113" s="406"/>
      <c r="C113" s="163"/>
      <c r="D113" s="5"/>
      <c r="E113" s="5"/>
      <c r="F113" s="5"/>
      <c r="G113" s="28" t="str">
        <f>Translations!$B$163</f>
        <v>Address Line 2:</v>
      </c>
      <c r="H113" s="28"/>
      <c r="I113" s="781"/>
      <c r="J113" s="782"/>
      <c r="K113" s="783"/>
      <c r="L113" s="407"/>
      <c r="M113" s="170"/>
    </row>
    <row r="114" spans="1:13" s="76" customFormat="1" x14ac:dyDescent="0.2">
      <c r="A114" s="275"/>
      <c r="B114" s="406"/>
      <c r="C114" s="163"/>
      <c r="D114" s="5"/>
      <c r="E114" s="5"/>
      <c r="F114" s="5"/>
      <c r="G114" s="28" t="str">
        <f>Translations!$B$164</f>
        <v>City:</v>
      </c>
      <c r="H114" s="28"/>
      <c r="I114" s="781" t="s">
        <v>1512</v>
      </c>
      <c r="J114" s="782"/>
      <c r="K114" s="783"/>
      <c r="L114" s="407"/>
      <c r="M114" s="170"/>
    </row>
    <row r="115" spans="1:13" s="76" customFormat="1" x14ac:dyDescent="0.2">
      <c r="A115" s="275"/>
      <c r="B115" s="406"/>
      <c r="C115" s="163"/>
      <c r="D115" s="5"/>
      <c r="E115" s="5"/>
      <c r="F115" s="5"/>
      <c r="G115" s="28" t="str">
        <f>Translations!$B$165</f>
        <v>State/Province/Region:</v>
      </c>
      <c r="H115" s="28"/>
      <c r="I115" s="781"/>
      <c r="J115" s="782"/>
      <c r="K115" s="783"/>
      <c r="L115" s="407"/>
      <c r="M115" s="170"/>
    </row>
    <row r="116" spans="1:13" s="76" customFormat="1" x14ac:dyDescent="0.2">
      <c r="A116" s="275"/>
      <c r="B116" s="406"/>
      <c r="C116" s="163"/>
      <c r="D116" s="5"/>
      <c r="E116" s="5"/>
      <c r="F116" s="5"/>
      <c r="G116" s="28" t="str">
        <f>Translations!$B$166</f>
        <v>Postcode/ZIP:</v>
      </c>
      <c r="H116" s="28"/>
      <c r="I116" s="781" t="s">
        <v>1513</v>
      </c>
      <c r="J116" s="782"/>
      <c r="K116" s="783"/>
      <c r="L116" s="407"/>
      <c r="M116" s="170"/>
    </row>
    <row r="117" spans="1:13" s="76" customFormat="1" x14ac:dyDescent="0.2">
      <c r="A117" s="275"/>
      <c r="B117" s="406"/>
      <c r="C117" s="163"/>
      <c r="D117" s="5"/>
      <c r="E117" s="5"/>
      <c r="F117" s="5"/>
      <c r="G117" s="28" t="str">
        <f>Translations!$B$167</f>
        <v>Country:</v>
      </c>
      <c r="H117" s="28"/>
      <c r="I117" s="797" t="s">
        <v>326</v>
      </c>
      <c r="J117" s="798"/>
      <c r="K117" s="799"/>
      <c r="L117" s="407"/>
      <c r="M117" s="170"/>
    </row>
    <row r="118" spans="1:13" s="76" customFormat="1" ht="5.0999999999999996" customHeight="1" x14ac:dyDescent="0.2">
      <c r="A118" s="275"/>
      <c r="B118" s="406"/>
      <c r="C118" s="410"/>
      <c r="D118" s="406"/>
      <c r="E118" s="406"/>
      <c r="F118" s="406"/>
      <c r="G118" s="411"/>
      <c r="H118" s="411"/>
      <c r="I118" s="412"/>
      <c r="J118" s="412"/>
      <c r="K118" s="412"/>
      <c r="L118" s="407"/>
      <c r="M118" s="170"/>
    </row>
    <row r="119" spans="1:13" s="76" customFormat="1" x14ac:dyDescent="0.2">
      <c r="A119" s="275"/>
      <c r="C119" s="163"/>
      <c r="G119" s="164"/>
      <c r="H119" s="164"/>
      <c r="I119" s="165"/>
      <c r="J119" s="165"/>
      <c r="K119" s="165"/>
      <c r="L119" s="75"/>
      <c r="M119" s="170"/>
    </row>
    <row r="120" spans="1:13" ht="15.75" x14ac:dyDescent="0.25">
      <c r="C120" s="113">
        <v>3</v>
      </c>
      <c r="D120" s="79" t="str">
        <f>Translations!$B$842</f>
        <v>Identification of the Verifier</v>
      </c>
      <c r="E120" s="79"/>
      <c r="F120" s="79"/>
      <c r="G120" s="79"/>
      <c r="H120" s="79"/>
      <c r="I120" s="79"/>
      <c r="J120" s="79"/>
      <c r="K120" s="79"/>
    </row>
    <row r="121" spans="1:13" ht="38.25" customHeight="1" x14ac:dyDescent="0.2">
      <c r="C121" s="795" t="str">
        <f>Translations!$B$1094</f>
        <v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D121" s="795"/>
      <c r="E121" s="795"/>
      <c r="F121" s="795"/>
      <c r="G121" s="795"/>
      <c r="H121" s="795"/>
      <c r="I121" s="795"/>
      <c r="J121" s="795"/>
      <c r="K121" s="795"/>
    </row>
    <row r="122" spans="1:13" ht="38.25" customHeight="1" x14ac:dyDescent="0.2">
      <c r="C122" s="795"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D122" s="795"/>
      <c r="E122" s="795"/>
      <c r="F122" s="795"/>
      <c r="G122" s="795"/>
      <c r="H122" s="795"/>
      <c r="I122" s="795"/>
      <c r="J122" s="795"/>
      <c r="K122" s="795"/>
    </row>
    <row r="123" spans="1:13" ht="12.75" customHeight="1" x14ac:dyDescent="0.2">
      <c r="C123" s="795" t="str">
        <f>Translations!$B$1112</f>
        <v>Where small emitters make use of this simplification, this section can be left empty.</v>
      </c>
      <c r="D123" s="795"/>
      <c r="E123" s="795"/>
      <c r="F123" s="795"/>
      <c r="G123" s="795"/>
      <c r="H123" s="795"/>
      <c r="I123" s="795"/>
      <c r="J123" s="795"/>
      <c r="K123" s="795"/>
    </row>
    <row r="124" spans="1:13" x14ac:dyDescent="0.2">
      <c r="C124" s="103" t="s">
        <v>244</v>
      </c>
      <c r="D124" s="166" t="str">
        <f>Translations!$B$1113</f>
        <v>Name and address of the verifier of your annual emission report</v>
      </c>
      <c r="E124" s="103"/>
      <c r="F124" s="103"/>
      <c r="G124" s="87"/>
      <c r="H124" s="149"/>
      <c r="I124" s="85"/>
      <c r="J124" s="85"/>
      <c r="K124" s="85"/>
    </row>
    <row r="125" spans="1:13" x14ac:dyDescent="0.2">
      <c r="B125" s="76"/>
      <c r="C125" s="94"/>
      <c r="D125" s="153"/>
      <c r="E125" s="80"/>
      <c r="F125" s="153" t="str">
        <f>Translations!$B$888</f>
        <v>Company Name:</v>
      </c>
      <c r="H125" s="95"/>
      <c r="I125" s="781" t="s">
        <v>1660</v>
      </c>
      <c r="J125" s="782"/>
      <c r="K125" s="783"/>
    </row>
    <row r="126" spans="1:13" x14ac:dyDescent="0.2">
      <c r="B126" s="76"/>
      <c r="C126" s="94"/>
      <c r="F126" s="97" t="str">
        <f>Translations!$B$162</f>
        <v>Address Line 1:</v>
      </c>
      <c r="H126" s="97"/>
      <c r="I126" s="781" t="s">
        <v>1661</v>
      </c>
      <c r="J126" s="782"/>
      <c r="K126" s="783"/>
    </row>
    <row r="127" spans="1:13" x14ac:dyDescent="0.2">
      <c r="B127" s="76"/>
      <c r="C127" s="98"/>
      <c r="F127" s="97" t="str">
        <f>Translations!$B$163</f>
        <v>Address Line 2:</v>
      </c>
      <c r="H127" s="97"/>
      <c r="I127" s="781"/>
      <c r="J127" s="782"/>
      <c r="K127" s="783"/>
    </row>
    <row r="128" spans="1:13" x14ac:dyDescent="0.2">
      <c r="B128" s="76"/>
      <c r="C128" s="98"/>
      <c r="F128" s="97" t="str">
        <f>Translations!$B$164</f>
        <v>City:</v>
      </c>
      <c r="H128" s="97"/>
      <c r="I128" s="781" t="s">
        <v>1662</v>
      </c>
      <c r="J128" s="782"/>
      <c r="K128" s="783"/>
    </row>
    <row r="129" spans="2:11" x14ac:dyDescent="0.2">
      <c r="B129" s="76"/>
      <c r="C129" s="98"/>
      <c r="F129" s="97" t="str">
        <f>Translations!$B$165</f>
        <v>State/Province/Region:</v>
      </c>
      <c r="H129" s="97"/>
      <c r="I129" s="781"/>
      <c r="J129" s="782"/>
      <c r="K129" s="783"/>
    </row>
    <row r="130" spans="2:11" x14ac:dyDescent="0.2">
      <c r="B130" s="76"/>
      <c r="C130" s="98"/>
      <c r="F130" s="97" t="str">
        <f>Translations!$B$166</f>
        <v>Postcode/ZIP:</v>
      </c>
      <c r="H130" s="97"/>
      <c r="I130" s="781" t="s">
        <v>1663</v>
      </c>
      <c r="J130" s="782"/>
      <c r="K130" s="783"/>
    </row>
    <row r="131" spans="2:11" x14ac:dyDescent="0.2">
      <c r="B131" s="76"/>
      <c r="C131" s="98"/>
      <c r="F131" s="97" t="str">
        <f>Translations!$B$167</f>
        <v>Country:</v>
      </c>
      <c r="H131" s="97"/>
      <c r="I131" s="781" t="s">
        <v>360</v>
      </c>
      <c r="J131" s="782"/>
      <c r="K131" s="783"/>
    </row>
    <row r="132" spans="2:11" x14ac:dyDescent="0.2">
      <c r="C132" s="166"/>
      <c r="D132" s="103"/>
      <c r="E132" s="103"/>
      <c r="F132" s="103"/>
      <c r="G132" s="87"/>
      <c r="H132" s="149"/>
      <c r="I132" s="91"/>
      <c r="J132" s="91"/>
      <c r="K132" s="91"/>
    </row>
    <row r="133" spans="2:11" x14ac:dyDescent="0.2">
      <c r="C133" s="103" t="s">
        <v>247</v>
      </c>
      <c r="D133" s="103" t="str">
        <f>Translations!$B$1114</f>
        <v>Contact person for the accredited verifier:</v>
      </c>
      <c r="E133" s="103"/>
      <c r="F133" s="103"/>
      <c r="G133" s="87"/>
      <c r="H133" s="149"/>
      <c r="I133" s="91"/>
      <c r="J133" s="91"/>
      <c r="K133" s="91"/>
    </row>
    <row r="134" spans="2:11" ht="24" customHeight="1" x14ac:dyDescent="0.2">
      <c r="C134" s="98"/>
      <c r="D134" s="795" t="str">
        <f>Translations!$B$890</f>
        <v>It will help the competent authority to have someone who they can contact directly with any questions about verification of your report. The person you name should be familiar with this report.</v>
      </c>
      <c r="E134" s="795"/>
      <c r="F134" s="795"/>
      <c r="G134" s="795"/>
      <c r="H134" s="795"/>
      <c r="I134" s="795"/>
      <c r="J134" s="795"/>
      <c r="K134" s="795"/>
    </row>
    <row r="135" spans="2:11" x14ac:dyDescent="0.2">
      <c r="B135" s="76"/>
      <c r="F135" s="153" t="str">
        <f>Translations!$B$151</f>
        <v>Title:</v>
      </c>
      <c r="H135" s="95"/>
      <c r="I135" s="781" t="s">
        <v>332</v>
      </c>
      <c r="J135" s="782"/>
      <c r="K135" s="783"/>
    </row>
    <row r="136" spans="2:11" x14ac:dyDescent="0.2">
      <c r="B136" s="76"/>
      <c r="F136" s="153" t="str">
        <f>Translations!$B$152</f>
        <v>First Name:</v>
      </c>
      <c r="H136" s="95"/>
      <c r="I136" s="781" t="s">
        <v>1664</v>
      </c>
      <c r="J136" s="782"/>
      <c r="K136" s="783"/>
    </row>
    <row r="137" spans="2:11" x14ac:dyDescent="0.2">
      <c r="B137" s="76"/>
      <c r="C137" s="98"/>
      <c r="F137" s="153" t="str">
        <f>Translations!$B$153</f>
        <v>Surname:</v>
      </c>
      <c r="H137" s="95"/>
      <c r="I137" s="781" t="s">
        <v>1665</v>
      </c>
      <c r="J137" s="782"/>
      <c r="K137" s="783"/>
    </row>
    <row r="138" spans="2:11" x14ac:dyDescent="0.2">
      <c r="B138" s="76"/>
      <c r="C138" s="96"/>
      <c r="E138" s="80"/>
      <c r="F138" s="153" t="str">
        <f>Translations!$B$157</f>
        <v>Email address:</v>
      </c>
      <c r="H138" s="95"/>
      <c r="I138" s="781" t="s">
        <v>1666</v>
      </c>
      <c r="J138" s="782"/>
      <c r="K138" s="783"/>
    </row>
    <row r="139" spans="2:11" x14ac:dyDescent="0.2">
      <c r="B139" s="76"/>
      <c r="C139" s="96"/>
      <c r="E139" s="80"/>
      <c r="F139" s="153" t="str">
        <f>Translations!$B$156</f>
        <v>Telephone number:</v>
      </c>
      <c r="H139" s="95"/>
      <c r="I139" s="781">
        <v>38762610459</v>
      </c>
      <c r="J139" s="782"/>
      <c r="K139" s="783"/>
    </row>
    <row r="140" spans="2:11" x14ac:dyDescent="0.2">
      <c r="C140" s="166"/>
      <c r="D140" s="103"/>
      <c r="E140" s="103"/>
      <c r="F140" s="103"/>
      <c r="G140" s="87"/>
      <c r="H140" s="149"/>
      <c r="I140" s="91"/>
      <c r="J140" s="91"/>
      <c r="K140" s="91"/>
    </row>
    <row r="141" spans="2:11" x14ac:dyDescent="0.2">
      <c r="C141" s="103" t="s">
        <v>283</v>
      </c>
      <c r="D141" s="103" t="str">
        <f>Translations!$B$1115</f>
        <v>Information about the verifier's accreditation:</v>
      </c>
      <c r="E141" s="103"/>
      <c r="F141" s="103"/>
      <c r="G141" s="87"/>
      <c r="H141" s="149"/>
      <c r="I141" s="91"/>
      <c r="J141" s="91"/>
      <c r="K141" s="91"/>
    </row>
    <row r="142" spans="2:11" ht="24" customHeight="1" x14ac:dyDescent="0.2">
      <c r="C142" s="98"/>
      <c r="D142" s="795" t="str">
        <f>Translations!$B$1116</f>
        <v>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v>
      </c>
      <c r="E142" s="795"/>
      <c r="F142" s="795"/>
      <c r="G142" s="795"/>
      <c r="H142" s="795"/>
      <c r="I142" s="795"/>
      <c r="J142" s="795"/>
      <c r="K142" s="795"/>
    </row>
    <row r="143" spans="2:11" ht="12.75" customHeight="1" x14ac:dyDescent="0.2">
      <c r="C143" s="98"/>
      <c r="D143" s="795" t="str">
        <f>Translations!$B$893</f>
        <v>In such cases, "accreditation" should be read as "certification", and "accreditation body" as "national authority".</v>
      </c>
      <c r="E143" s="795"/>
      <c r="F143" s="795"/>
      <c r="G143" s="795"/>
      <c r="H143" s="795"/>
      <c r="I143" s="795"/>
      <c r="J143" s="795"/>
      <c r="K143" s="795"/>
    </row>
    <row r="144" spans="2:11" x14ac:dyDescent="0.2">
      <c r="B144" s="76"/>
      <c r="C144" s="96"/>
      <c r="D144" s="147" t="str">
        <f>Translations!$B$894</f>
        <v>Member State where accreditation has been granted:</v>
      </c>
      <c r="E144" s="27"/>
      <c r="F144" s="27"/>
      <c r="G144" s="27"/>
      <c r="H144" s="27"/>
      <c r="I144" s="781" t="s">
        <v>360</v>
      </c>
      <c r="J144" s="782"/>
      <c r="K144" s="783"/>
    </row>
    <row r="145" spans="2:11" x14ac:dyDescent="0.2">
      <c r="B145" s="76"/>
      <c r="C145" s="96"/>
      <c r="D145" s="103" t="str">
        <f>Translations!$B$895</f>
        <v>Registration number issued by the accreditation body:</v>
      </c>
      <c r="E145" s="80"/>
      <c r="G145" s="153"/>
      <c r="H145" s="95"/>
      <c r="I145" s="781">
        <v>4599</v>
      </c>
      <c r="J145" s="782"/>
      <c r="K145" s="783"/>
    </row>
    <row r="146" spans="2:11" ht="12.75" customHeight="1" x14ac:dyDescent="0.2">
      <c r="C146" s="103"/>
      <c r="D146" s="795" t="str">
        <f>Translations!$B$896</f>
        <v>The availability of such registration information may depend on the accrediting Member State's practice of accreditation of verifiers.</v>
      </c>
      <c r="E146" s="795"/>
      <c r="F146" s="795"/>
      <c r="G146" s="795"/>
      <c r="H146" s="795"/>
      <c r="I146" s="795"/>
      <c r="J146" s="795"/>
      <c r="K146" s="795"/>
    </row>
    <row r="147" spans="2:11" x14ac:dyDescent="0.2">
      <c r="B147" s="76"/>
      <c r="C147" s="103"/>
      <c r="D147" s="498"/>
      <c r="E147" s="80"/>
      <c r="F147" s="80"/>
      <c r="G147" s="99"/>
      <c r="H147" s="99"/>
      <c r="I147" s="91"/>
      <c r="J147" s="91"/>
      <c r="K147" s="91"/>
    </row>
    <row r="148" spans="2:11" x14ac:dyDescent="0.2">
      <c r="C148" s="103"/>
      <c r="D148" s="801" t="str">
        <f>Translations!$B$897</f>
        <v>&lt;&lt;&lt; Click here to proceed to section 4 "Information about the monitoring plan" &gt;&gt;&gt;</v>
      </c>
      <c r="E148" s="801"/>
      <c r="F148" s="801"/>
      <c r="G148" s="801"/>
      <c r="H148" s="801"/>
      <c r="I148" s="802"/>
      <c r="J148" s="802"/>
      <c r="K148" s="76"/>
    </row>
    <row r="156" spans="2:11" ht="15.75" x14ac:dyDescent="0.25">
      <c r="B156" s="100"/>
    </row>
  </sheetData>
  <sheetProtection sheet="1" objects="1" scenarios="1" formatCells="0" formatColumns="0" formatRows="0" insertColumns="0" insertRows="0"/>
  <mergeCells count="112">
    <mergeCell ref="D17:L17"/>
    <mergeCell ref="D18:L18"/>
    <mergeCell ref="D79:K79"/>
    <mergeCell ref="D10:J10"/>
    <mergeCell ref="D11:K11"/>
    <mergeCell ref="I108:K108"/>
    <mergeCell ref="I109:K109"/>
    <mergeCell ref="I110:K110"/>
    <mergeCell ref="I111:K111"/>
    <mergeCell ref="D22:K22"/>
    <mergeCell ref="D29:J29"/>
    <mergeCell ref="D24:K24"/>
    <mergeCell ref="D25:K25"/>
    <mergeCell ref="D26:K26"/>
    <mergeCell ref="D27:K27"/>
    <mergeCell ref="D106:K106"/>
    <mergeCell ref="D46:H46"/>
    <mergeCell ref="I65:K65"/>
    <mergeCell ref="I86:K86"/>
    <mergeCell ref="I107:K107"/>
    <mergeCell ref="D91:K91"/>
    <mergeCell ref="J13:K13"/>
    <mergeCell ref="I113:K113"/>
    <mergeCell ref="D31:J31"/>
    <mergeCell ref="D33:H33"/>
    <mergeCell ref="I33:K33"/>
    <mergeCell ref="D35:K35"/>
    <mergeCell ref="D37:I37"/>
    <mergeCell ref="I92:K92"/>
    <mergeCell ref="I87:K87"/>
    <mergeCell ref="I99:K99"/>
    <mergeCell ref="I84:K84"/>
    <mergeCell ref="I88:K88"/>
    <mergeCell ref="I81:K81"/>
    <mergeCell ref="I96:K96"/>
    <mergeCell ref="I93:K93"/>
    <mergeCell ref="I94:K94"/>
    <mergeCell ref="I97:K97"/>
    <mergeCell ref="D63:K63"/>
    <mergeCell ref="I52:K52"/>
    <mergeCell ref="D148:J148"/>
    <mergeCell ref="D51:K51"/>
    <mergeCell ref="D52:H53"/>
    <mergeCell ref="D54:K54"/>
    <mergeCell ref="D69:K69"/>
    <mergeCell ref="I66:K66"/>
    <mergeCell ref="D55:H55"/>
    <mergeCell ref="I131:K131"/>
    <mergeCell ref="I125:K125"/>
    <mergeCell ref="I64:K64"/>
    <mergeCell ref="I144:K144"/>
    <mergeCell ref="I127:K127"/>
    <mergeCell ref="I128:K128"/>
    <mergeCell ref="I102:K102"/>
    <mergeCell ref="I101:K101"/>
    <mergeCell ref="I136:K136"/>
    <mergeCell ref="I137:K137"/>
    <mergeCell ref="I145:K145"/>
    <mergeCell ref="D134:K134"/>
    <mergeCell ref="I126:K126"/>
    <mergeCell ref="I138:K138"/>
    <mergeCell ref="I139:K139"/>
    <mergeCell ref="I135:K135"/>
    <mergeCell ref="D142:K142"/>
    <mergeCell ref="I130:K130"/>
    <mergeCell ref="I129:K129"/>
    <mergeCell ref="I100:K100"/>
    <mergeCell ref="C121:K121"/>
    <mergeCell ref="D146:K146"/>
    <mergeCell ref="I77:K77"/>
    <mergeCell ref="D57:K57"/>
    <mergeCell ref="I58:K58"/>
    <mergeCell ref="D43:H43"/>
    <mergeCell ref="I71:K71"/>
    <mergeCell ref="I72:K72"/>
    <mergeCell ref="I116:K116"/>
    <mergeCell ref="I117:K117"/>
    <mergeCell ref="I98:K98"/>
    <mergeCell ref="C122:K122"/>
    <mergeCell ref="C123:K123"/>
    <mergeCell ref="D143:K143"/>
    <mergeCell ref="D80:K80"/>
    <mergeCell ref="I82:K82"/>
    <mergeCell ref="I83:K83"/>
    <mergeCell ref="I95:K95"/>
    <mergeCell ref="I114:K114"/>
    <mergeCell ref="I115:K115"/>
    <mergeCell ref="I112:K112"/>
    <mergeCell ref="C3:K3"/>
    <mergeCell ref="I49:K49"/>
    <mergeCell ref="D49:H49"/>
    <mergeCell ref="D48:K48"/>
    <mergeCell ref="I43:K43"/>
    <mergeCell ref="D7:H7"/>
    <mergeCell ref="I7:K7"/>
    <mergeCell ref="D8:K8"/>
    <mergeCell ref="I76:K76"/>
    <mergeCell ref="D44:K44"/>
    <mergeCell ref="D45:K45"/>
    <mergeCell ref="I46:K46"/>
    <mergeCell ref="I55:K55"/>
    <mergeCell ref="I60:K60"/>
    <mergeCell ref="D58:H58"/>
    <mergeCell ref="D14:K14"/>
    <mergeCell ref="D60:H60"/>
    <mergeCell ref="D62:K62"/>
    <mergeCell ref="I73:K73"/>
    <mergeCell ref="D61:K61"/>
    <mergeCell ref="I67:K67"/>
    <mergeCell ref="I70:K70"/>
    <mergeCell ref="I74:K74"/>
    <mergeCell ref="I75:K75"/>
  </mergeCells>
  <conditionalFormatting sqref="D54">
    <cfRule type="expression" dxfId="220" priority="14" stopIfTrue="1">
      <formula>$M$55</formula>
    </cfRule>
  </conditionalFormatting>
  <conditionalFormatting sqref="D55">
    <cfRule type="expression" dxfId="219" priority="15" stopIfTrue="1">
      <formula>$M$55</formula>
    </cfRule>
  </conditionalFormatting>
  <conditionalFormatting sqref="I55:K55">
    <cfRule type="expression" dxfId="218" priority="16" stopIfTrue="1">
      <formula>$M$55</formula>
    </cfRule>
  </conditionalFormatting>
  <conditionalFormatting sqref="K31">
    <cfRule type="expression" dxfId="217" priority="7" stopIfTrue="1">
      <formula>$M$31=TRUE</formula>
    </cfRule>
  </conditionalFormatting>
  <conditionalFormatting sqref="I33:K33">
    <cfRule type="expression" dxfId="216" priority="6" stopIfTrue="1">
      <formula>$M$33=TRUE</formula>
    </cfRule>
  </conditionalFormatting>
  <conditionalFormatting sqref="B104:L107 B117:L118 B108:H116 L108:L116">
    <cfRule type="expression" dxfId="215" priority="5" stopIfTrue="1">
      <formula>CONTR_CORSIAapplied=FALSE</formula>
    </cfRule>
  </conditionalFormatting>
  <dataValidations count="9">
    <dataValidation type="list" allowBlank="1" showInputMessage="1" showErrorMessage="1" sqref="I7:K7">
      <formula1>ReportingYears</formula1>
    </dataValidation>
    <dataValidation type="list" allowBlank="1" showInputMessage="1" showErrorMessage="1" sqref="I52:K52 I55">
      <formula1>notapplicable</formula1>
    </dataValidation>
    <dataValidation type="list" allowBlank="1" showInputMessage="1" showErrorMessage="1" sqref="I60:K60">
      <formula1>CompetentAuthorities</formula1>
    </dataValidation>
    <dataValidation type="list" allowBlank="1" showInputMessage="1" showErrorMessage="1" sqref="I65:K65 I67:K67">
      <formula1>aviationauthorities</formula1>
    </dataValidation>
    <dataValidation type="list" allowBlank="1" showInputMessage="1" showErrorMessage="1" sqref="I135:K135 I92:K92 I81 I107:K107">
      <formula1>Title</formula1>
    </dataValidation>
    <dataValidation type="list" allowBlank="1" showInputMessage="1" showErrorMessage="1" sqref="I58:K58 I144:K144">
      <formula1>memberstates</formula1>
    </dataValidation>
    <dataValidation type="list" allowBlank="1" showInputMessage="1" showErrorMessage="1" sqref="I33:K33 I131:K131 I75:K75 I102:K102 I117:K117">
      <formula1>worldcountries</formula1>
    </dataValidation>
    <dataValidation type="list" allowBlank="1" showInputMessage="1" showErrorMessage="1" sqref="K37 K29 K31 K16">
      <formula1>TrueFalse</formula1>
    </dataValidation>
    <dataValidation type="list" allowBlank="1" showInputMessage="1" showErrorMessage="1" sqref="J13:K13">
      <formula1>MSLanguages</formula1>
    </dataValidation>
  </dataValidations>
  <hyperlinks>
    <hyperlink ref="D148:H148" location="'Emissions overview'!A1" display="&lt;&lt;&lt; Click here to proceed to section 4 &quot;Information about the monitoring plan&quot; &gt;&gt;&gt;"/>
  </hyperlinks>
  <pageMargins left="0.78740157480314965" right="0.78740157480314965" top="0.78740157480314965" bottom="0.78740157480314965" header="0.39370078740157483" footer="0.39370078740157483"/>
  <pageSetup paperSize="9" scale="72" fitToHeight="2" orientation="portrait" r:id="rId1"/>
  <headerFooter alignWithMargins="0">
    <oddFooter>&amp;L&amp;F&amp;C&amp;A&amp;R&amp;P / &amp;N</oddFooter>
  </headerFooter>
  <rowBreaks count="1" manualBreakCount="1">
    <brk id="78"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164"/>
  <sheetViews>
    <sheetView showGridLines="0" topLeftCell="B2" zoomScale="85" zoomScaleNormal="85" zoomScaleSheetLayoutView="140" workbookViewId="0">
      <selection activeCell="I9" sqref="I9:K9"/>
    </sheetView>
  </sheetViews>
  <sheetFormatPr defaultColWidth="11.42578125" defaultRowHeight="12.75" x14ac:dyDescent="0.2"/>
  <cols>
    <col min="1" max="1" width="4.7109375" style="169" hidden="1" customWidth="1"/>
    <col min="2" max="2" width="3.28515625" style="137" customWidth="1"/>
    <col min="3" max="3" width="4.140625" style="137" customWidth="1"/>
    <col min="4" max="11" width="12.7109375" style="137" customWidth="1"/>
    <col min="12" max="12" width="3.28515625" style="90" customWidth="1"/>
    <col min="13" max="13" width="9.140625" style="170" hidden="1" customWidth="1"/>
    <col min="14" max="14" width="11.42578125" style="137" customWidth="1"/>
    <col min="15" max="16384" width="11.42578125" style="137"/>
  </cols>
  <sheetData>
    <row r="1" spans="1:13" s="169" customFormat="1" hidden="1" x14ac:dyDescent="0.2">
      <c r="A1" s="169" t="s">
        <v>975</v>
      </c>
      <c r="L1" s="170"/>
      <c r="M1" s="170" t="s">
        <v>975</v>
      </c>
    </row>
    <row r="2" spans="1:13" x14ac:dyDescent="0.2">
      <c r="C2" s="171"/>
      <c r="D2" s="172"/>
      <c r="E2" s="172"/>
      <c r="F2" s="173"/>
      <c r="G2" s="173"/>
    </row>
    <row r="3" spans="1:13" ht="23.25" customHeight="1" x14ac:dyDescent="0.2">
      <c r="C3" s="775" t="str">
        <f>Translations!$B$898</f>
        <v>EMISSION DATA OVERVIEW</v>
      </c>
      <c r="D3" s="775"/>
      <c r="E3" s="775"/>
      <c r="F3" s="775"/>
      <c r="G3" s="775"/>
      <c r="H3" s="775"/>
      <c r="I3" s="775"/>
      <c r="J3" s="775"/>
      <c r="K3" s="775"/>
      <c r="M3" s="174" t="s">
        <v>672</v>
      </c>
    </row>
    <row r="4" spans="1:13" x14ac:dyDescent="0.2">
      <c r="M4" s="175" t="s">
        <v>673</v>
      </c>
    </row>
    <row r="5" spans="1:13" ht="15.75" x14ac:dyDescent="0.2">
      <c r="C5" s="138">
        <v>4</v>
      </c>
      <c r="D5" s="863" t="str">
        <f>Translations!$B$843</f>
        <v>Information about the monitoring plan</v>
      </c>
      <c r="E5" s="863"/>
      <c r="F5" s="863"/>
      <c r="G5" s="863"/>
      <c r="H5" s="863"/>
      <c r="I5" s="863"/>
      <c r="J5" s="863"/>
      <c r="K5" s="863"/>
    </row>
    <row r="6" spans="1:13" x14ac:dyDescent="0.2">
      <c r="C6" s="150"/>
      <c r="G6" s="149"/>
      <c r="H6" s="149"/>
      <c r="J6" s="176"/>
    </row>
    <row r="7" spans="1:13" ht="12.75" customHeight="1" x14ac:dyDescent="0.2">
      <c r="C7" s="153" t="s">
        <v>244</v>
      </c>
      <c r="D7" s="794" t="str">
        <f>Translations!$B$899</f>
        <v>Version number of the latest approved monitoring plan:</v>
      </c>
      <c r="E7" s="849"/>
      <c r="F7" s="849"/>
      <c r="G7" s="849"/>
      <c r="H7" s="850"/>
      <c r="I7" s="864">
        <v>1</v>
      </c>
      <c r="J7" s="865"/>
      <c r="K7" s="866"/>
    </row>
    <row r="8" spans="1:13" ht="5.0999999999999996" customHeight="1" x14ac:dyDescent="0.2">
      <c r="C8" s="88"/>
      <c r="D8" s="153"/>
      <c r="E8" s="80"/>
      <c r="F8" s="80"/>
    </row>
    <row r="9" spans="1:13" x14ac:dyDescent="0.2">
      <c r="C9" s="153" t="s">
        <v>247</v>
      </c>
      <c r="D9" s="794" t="str">
        <f>Translations!$B$900</f>
        <v>Data of approval of the used monitoring plan:</v>
      </c>
      <c r="E9" s="849"/>
      <c r="F9" s="849"/>
      <c r="G9" s="849"/>
      <c r="H9" s="850"/>
      <c r="I9" s="858">
        <v>43930</v>
      </c>
      <c r="J9" s="782"/>
      <c r="K9" s="783"/>
    </row>
    <row r="10" spans="1:13" x14ac:dyDescent="0.2">
      <c r="C10" s="150"/>
      <c r="G10" s="149"/>
      <c r="H10" s="149"/>
      <c r="J10" s="176"/>
    </row>
    <row r="11" spans="1:13" ht="17.25" customHeight="1" x14ac:dyDescent="0.2">
      <c r="C11" s="153" t="s">
        <v>283</v>
      </c>
      <c r="D11" s="794" t="str">
        <f>Translations!$B$901</f>
        <v>Have there been any deviations from your approved monitoring plan during the reporting year?</v>
      </c>
      <c r="E11" s="849"/>
      <c r="F11" s="849"/>
      <c r="G11" s="849"/>
      <c r="H11" s="849"/>
      <c r="I11" s="849"/>
      <c r="J11" s="849"/>
      <c r="K11" s="849"/>
      <c r="M11" s="170" t="s">
        <v>1103</v>
      </c>
    </row>
    <row r="12" spans="1:13" x14ac:dyDescent="0.2">
      <c r="C12" s="153"/>
      <c r="D12" s="152"/>
      <c r="E12" s="152"/>
      <c r="F12" s="152"/>
      <c r="G12" s="148"/>
      <c r="H12" s="151"/>
      <c r="I12" s="781" t="b">
        <v>0</v>
      </c>
      <c r="J12" s="782"/>
      <c r="K12" s="783"/>
      <c r="M12" s="167" t="b">
        <f>IF(ISBLANK(I12),"",I12=FALSE)</f>
        <v>1</v>
      </c>
    </row>
    <row r="13" spans="1:13" ht="5.0999999999999996" customHeight="1" x14ac:dyDescent="0.2">
      <c r="C13" s="150"/>
      <c r="G13" s="149"/>
      <c r="H13" s="149"/>
      <c r="J13" s="176"/>
    </row>
    <row r="14" spans="1:13" ht="39.6" customHeight="1" x14ac:dyDescent="0.2">
      <c r="C14" s="153" t="s">
        <v>249</v>
      </c>
      <c r="D14" s="859" t="str">
        <f>Translations!$B$902</f>
        <v>If you have answered "True", please describe all relevant changes in the operations and all deviations from your approved monitoring plan, providing information about each deviation and the consequence for the calculation of annual emissions.</v>
      </c>
      <c r="E14" s="859"/>
      <c r="F14" s="859"/>
      <c r="G14" s="859"/>
      <c r="H14" s="859"/>
      <c r="I14" s="859"/>
      <c r="J14" s="859"/>
      <c r="K14" s="859"/>
    </row>
    <row r="15" spans="1:13" ht="25.5" customHeight="1" x14ac:dyDescent="0.2">
      <c r="C15" s="153"/>
      <c r="D15" s="860"/>
      <c r="E15" s="861"/>
      <c r="F15" s="861"/>
      <c r="G15" s="861"/>
      <c r="H15" s="861"/>
      <c r="I15" s="861"/>
      <c r="J15" s="861"/>
      <c r="K15" s="862"/>
    </row>
    <row r="16" spans="1:13" ht="25.5" customHeight="1" x14ac:dyDescent="0.2">
      <c r="C16" s="153"/>
      <c r="D16" s="828"/>
      <c r="E16" s="829"/>
      <c r="F16" s="829"/>
      <c r="G16" s="829"/>
      <c r="H16" s="829"/>
      <c r="I16" s="829"/>
      <c r="J16" s="829"/>
      <c r="K16" s="830"/>
    </row>
    <row r="17" spans="1:13" ht="25.5" customHeight="1" x14ac:dyDescent="0.2">
      <c r="C17" s="153"/>
      <c r="D17" s="831"/>
      <c r="E17" s="832"/>
      <c r="F17" s="832"/>
      <c r="G17" s="832"/>
      <c r="H17" s="832"/>
      <c r="I17" s="832"/>
      <c r="J17" s="832"/>
      <c r="K17" s="833"/>
    </row>
    <row r="18" spans="1:13" ht="15" customHeight="1" x14ac:dyDescent="0.2"/>
    <row r="19" spans="1:13" ht="15.75" x14ac:dyDescent="0.2">
      <c r="C19" s="138">
        <v>5</v>
      </c>
      <c r="D19" s="138" t="str">
        <f>Translations!$B$844</f>
        <v>Total emissions</v>
      </c>
      <c r="E19" s="138"/>
      <c r="F19" s="138"/>
      <c r="G19" s="138"/>
      <c r="H19" s="138"/>
      <c r="I19" s="138"/>
      <c r="J19" s="138"/>
      <c r="K19" s="138"/>
      <c r="L19" s="152"/>
    </row>
    <row r="20" spans="1:13" x14ac:dyDescent="0.2">
      <c r="C20" s="147"/>
      <c r="D20" s="147"/>
      <c r="M20" s="169"/>
    </row>
    <row r="21" spans="1:13" x14ac:dyDescent="0.2">
      <c r="C21" s="147" t="s">
        <v>244</v>
      </c>
      <c r="D21" s="848" t="str">
        <f>Translations!$B$903</f>
        <v>Total number of flights in the reporting year covered by the EU ETS:</v>
      </c>
      <c r="E21" s="849"/>
      <c r="F21" s="849"/>
      <c r="G21" s="849"/>
      <c r="H21" s="849"/>
      <c r="I21" s="849"/>
      <c r="J21" s="850"/>
      <c r="K21" s="116"/>
    </row>
    <row r="23" spans="1:13" x14ac:dyDescent="0.2">
      <c r="C23" s="147" t="s">
        <v>1038</v>
      </c>
      <c r="D23" s="147" t="str">
        <f>Translations!$B$904</f>
        <v>Properties of the fuels used:</v>
      </c>
      <c r="M23" s="169"/>
    </row>
    <row r="24" spans="1:13" s="70" customFormat="1" ht="25.5" customHeight="1" x14ac:dyDescent="0.2">
      <c r="A24" s="177"/>
      <c r="D24" s="818" t="str">
        <f>Translations!$B$905</f>
        <v>Please provide here the calculation factors needed for describing each fuel's properties for calculating the emissions. Input is required only if you are using other fuels than the standard fuels already defined. Please note:</v>
      </c>
      <c r="E24" s="818"/>
      <c r="F24" s="818"/>
      <c r="G24" s="818"/>
      <c r="H24" s="818"/>
      <c r="I24" s="818"/>
      <c r="J24" s="818"/>
      <c r="K24" s="818"/>
      <c r="L24" s="107"/>
      <c r="M24" s="178"/>
    </row>
    <row r="25" spans="1:13" s="70" customFormat="1" ht="38.25" customHeight="1" x14ac:dyDescent="0.2">
      <c r="A25" s="177"/>
      <c r="D25" s="179" t="str">
        <f>Translations!$B$906</f>
        <v xml:space="preserve">preliminary EF </v>
      </c>
      <c r="E25" s="817"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5" s="817"/>
      <c r="G25" s="817"/>
      <c r="H25" s="817"/>
      <c r="I25" s="817"/>
      <c r="J25" s="817"/>
      <c r="K25" s="817"/>
      <c r="L25" s="107"/>
      <c r="M25" s="178"/>
    </row>
    <row r="26" spans="1:13" s="70" customFormat="1" ht="12.75" customHeight="1" x14ac:dyDescent="0.2">
      <c r="A26" s="177"/>
      <c r="D26" s="179" t="str">
        <f>Translations!$B$651</f>
        <v>NCV</v>
      </c>
      <c r="E26" s="817" t="str">
        <f>Translations!$B$908</f>
        <v>Net calorific value. Proxy data is to be reported for completeness purposes. In this template it is not used for emission calculation.</v>
      </c>
      <c r="F26" s="817"/>
      <c r="G26" s="817"/>
      <c r="H26" s="817"/>
      <c r="I26" s="817"/>
      <c r="J26" s="817"/>
      <c r="K26" s="817"/>
      <c r="L26" s="107"/>
      <c r="M26" s="178"/>
    </row>
    <row r="27" spans="1:13" s="70" customFormat="1" ht="51" customHeight="1" x14ac:dyDescent="0.2">
      <c r="A27" s="177"/>
      <c r="D27" s="179" t="str">
        <f>Translations!$B$909</f>
        <v>biomass content (sustainable)</v>
      </c>
      <c r="E27" s="817" t="str">
        <f>Translations!$B$1117</f>
        <v>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27" s="817"/>
      <c r="G27" s="817"/>
      <c r="H27" s="817"/>
      <c r="I27" s="817"/>
      <c r="J27" s="817"/>
      <c r="K27" s="817"/>
      <c r="L27" s="107"/>
      <c r="M27" s="178"/>
    </row>
    <row r="28" spans="1:13" s="70" customFormat="1" ht="38.25" customHeight="1" x14ac:dyDescent="0.2">
      <c r="A28" s="177"/>
      <c r="D28" s="179" t="str">
        <f>Translations!$B$911</f>
        <v xml:space="preserve">biomass content (non-sustainable) </v>
      </c>
      <c r="E28" s="817"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28" s="817"/>
      <c r="G28" s="817"/>
      <c r="H28" s="817"/>
      <c r="I28" s="817"/>
      <c r="J28" s="817"/>
      <c r="K28" s="817"/>
      <c r="L28" s="107"/>
      <c r="M28" s="178"/>
    </row>
    <row r="29" spans="1:13" s="70" customFormat="1" ht="25.5" customHeight="1" x14ac:dyDescent="0.2">
      <c r="A29" s="177"/>
      <c r="D29" s="843"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29" s="844"/>
      <c r="F29" s="844"/>
      <c r="G29" s="844"/>
      <c r="H29" s="844"/>
      <c r="I29" s="844"/>
      <c r="J29" s="844"/>
      <c r="K29" s="844"/>
      <c r="L29" s="107"/>
      <c r="M29" s="178"/>
    </row>
    <row r="30" spans="1:13" s="70" customFormat="1" ht="5.0999999999999996" customHeight="1" x14ac:dyDescent="0.2">
      <c r="A30" s="177"/>
      <c r="D30" s="180"/>
      <c r="E30" s="180"/>
      <c r="F30" s="180"/>
      <c r="G30" s="180"/>
      <c r="H30" s="180"/>
      <c r="I30" s="180"/>
      <c r="J30" s="180"/>
      <c r="K30" s="180"/>
      <c r="L30" s="107"/>
      <c r="M30" s="178"/>
    </row>
    <row r="31" spans="1:13" ht="45" x14ac:dyDescent="0.2">
      <c r="C31" s="147"/>
      <c r="D31" s="69" t="str">
        <f>Translations!$B$914</f>
        <v>Fuel No.</v>
      </c>
      <c r="E31" s="834" t="str">
        <f>Translations!$B$915</f>
        <v>Name of fuel</v>
      </c>
      <c r="F31" s="835"/>
      <c r="G31" s="837"/>
      <c r="H31" s="69" t="str">
        <f>Translations!$B$916</f>
        <v>preliminary EF 
[t CO2 / t fuel]</v>
      </c>
      <c r="I31" s="69" t="str">
        <f>Translations!$B$917</f>
        <v>NCV [GJ/t]</v>
      </c>
      <c r="J31" s="69" t="str">
        <f>Translations!$B$918</f>
        <v>biomass content (sustainable) [%]</v>
      </c>
      <c r="K31" s="69" t="str">
        <f>Translations!$B$919</f>
        <v>biomass content (non-sustainable) [%]</v>
      </c>
      <c r="M31" s="169"/>
    </row>
    <row r="32" spans="1:13" ht="13.15" customHeight="1" x14ac:dyDescent="0.2">
      <c r="C32" s="147"/>
      <c r="D32" s="168">
        <v>1</v>
      </c>
      <c r="E32" s="836" t="str">
        <f>Translations!$B$273</f>
        <v>Jet kerosene (Jet A1 or Jet A)</v>
      </c>
      <c r="F32" s="836"/>
      <c r="G32" s="837"/>
      <c r="H32" s="181">
        <v>3.15</v>
      </c>
      <c r="I32" s="182">
        <v>44.1</v>
      </c>
      <c r="J32" s="230">
        <v>0</v>
      </c>
      <c r="K32" s="230">
        <v>0</v>
      </c>
      <c r="M32" s="169"/>
    </row>
    <row r="33" spans="1:13" ht="13.15" customHeight="1" x14ac:dyDescent="0.2">
      <c r="C33" s="147"/>
      <c r="D33" s="168">
        <f>D32+1</f>
        <v>2</v>
      </c>
      <c r="E33" s="838" t="str">
        <f>Translations!$B$274</f>
        <v>Jet gasoline (Jet B)</v>
      </c>
      <c r="F33" s="839"/>
      <c r="G33" s="840"/>
      <c r="H33" s="181">
        <v>3.1</v>
      </c>
      <c r="I33" s="182">
        <v>44.3</v>
      </c>
      <c r="J33" s="230">
        <v>0</v>
      </c>
      <c r="K33" s="230">
        <v>0</v>
      </c>
    </row>
    <row r="34" spans="1:13" ht="12.75" customHeight="1" x14ac:dyDescent="0.2">
      <c r="C34" s="147"/>
      <c r="D34" s="168">
        <f t="shared" ref="D34:D43" si="0">D33+1</f>
        <v>3</v>
      </c>
      <c r="E34" s="836" t="str">
        <f>Translations!$B$275</f>
        <v>Aviation gasoline (AvGas)</v>
      </c>
      <c r="F34" s="836"/>
      <c r="G34" s="837"/>
      <c r="H34" s="181">
        <v>3.1</v>
      </c>
      <c r="I34" s="182">
        <v>44.3</v>
      </c>
      <c r="J34" s="230">
        <v>0</v>
      </c>
      <c r="K34" s="230">
        <v>0</v>
      </c>
    </row>
    <row r="35" spans="1:13" ht="13.15" customHeight="1" x14ac:dyDescent="0.2">
      <c r="C35" s="147"/>
      <c r="D35" s="168">
        <f t="shared" si="0"/>
        <v>4</v>
      </c>
      <c r="E35" s="845"/>
      <c r="F35" s="845"/>
      <c r="G35" s="846"/>
      <c r="H35" s="232"/>
      <c r="I35" s="231"/>
      <c r="J35" s="115"/>
      <c r="K35" s="115"/>
    </row>
    <row r="36" spans="1:13" x14ac:dyDescent="0.2">
      <c r="C36" s="147"/>
      <c r="D36" s="168">
        <f t="shared" si="0"/>
        <v>5</v>
      </c>
      <c r="E36" s="845"/>
      <c r="F36" s="845"/>
      <c r="G36" s="846"/>
      <c r="H36" s="232"/>
      <c r="I36" s="231"/>
      <c r="J36" s="115"/>
      <c r="K36" s="115"/>
    </row>
    <row r="37" spans="1:13" x14ac:dyDescent="0.2">
      <c r="C37" s="147"/>
      <c r="D37" s="168">
        <f t="shared" si="0"/>
        <v>6</v>
      </c>
      <c r="E37" s="845"/>
      <c r="F37" s="845"/>
      <c r="G37" s="846"/>
      <c r="H37" s="232"/>
      <c r="I37" s="231"/>
      <c r="J37" s="115"/>
      <c r="K37" s="115"/>
    </row>
    <row r="38" spans="1:13" x14ac:dyDescent="0.2">
      <c r="C38" s="147"/>
      <c r="D38" s="168">
        <f t="shared" si="0"/>
        <v>7</v>
      </c>
      <c r="E38" s="845"/>
      <c r="F38" s="845"/>
      <c r="G38" s="846"/>
      <c r="H38" s="232"/>
      <c r="I38" s="231"/>
      <c r="J38" s="115"/>
      <c r="K38" s="115"/>
    </row>
    <row r="39" spans="1:13" x14ac:dyDescent="0.2">
      <c r="C39" s="147"/>
      <c r="D39" s="168">
        <f t="shared" si="0"/>
        <v>8</v>
      </c>
      <c r="E39" s="845"/>
      <c r="F39" s="845"/>
      <c r="G39" s="846"/>
      <c r="H39" s="232"/>
      <c r="I39" s="231"/>
      <c r="J39" s="115"/>
      <c r="K39" s="115"/>
    </row>
    <row r="40" spans="1:13" x14ac:dyDescent="0.2">
      <c r="C40" s="147"/>
      <c r="D40" s="168">
        <f t="shared" si="0"/>
        <v>9</v>
      </c>
      <c r="E40" s="845"/>
      <c r="F40" s="845"/>
      <c r="G40" s="846"/>
      <c r="H40" s="232"/>
      <c r="I40" s="231"/>
      <c r="J40" s="115"/>
      <c r="K40" s="115"/>
    </row>
    <row r="41" spans="1:13" x14ac:dyDescent="0.2">
      <c r="C41" s="147"/>
      <c r="D41" s="168">
        <f t="shared" si="0"/>
        <v>10</v>
      </c>
      <c r="E41" s="845"/>
      <c r="F41" s="845"/>
      <c r="G41" s="846"/>
      <c r="H41" s="232"/>
      <c r="I41" s="231"/>
      <c r="J41" s="115"/>
      <c r="K41" s="115"/>
    </row>
    <row r="42" spans="1:13" x14ac:dyDescent="0.2">
      <c r="C42" s="147"/>
      <c r="D42" s="168">
        <f t="shared" si="0"/>
        <v>11</v>
      </c>
      <c r="E42" s="845"/>
      <c r="F42" s="845"/>
      <c r="G42" s="846"/>
      <c r="H42" s="232"/>
      <c r="I42" s="231"/>
      <c r="J42" s="115"/>
      <c r="K42" s="115"/>
    </row>
    <row r="43" spans="1:13" x14ac:dyDescent="0.2">
      <c r="C43" s="147"/>
      <c r="D43" s="168">
        <f t="shared" si="0"/>
        <v>12</v>
      </c>
      <c r="E43" s="845"/>
      <c r="F43" s="845"/>
      <c r="G43" s="846"/>
      <c r="H43" s="232"/>
      <c r="I43" s="231"/>
      <c r="J43" s="115"/>
      <c r="K43" s="115"/>
    </row>
    <row r="44" spans="1:13" hidden="1" x14ac:dyDescent="0.2">
      <c r="A44" s="169" t="s">
        <v>975</v>
      </c>
      <c r="C44" s="147"/>
      <c r="D44" s="168" t="s">
        <v>1461</v>
      </c>
      <c r="E44" s="851" t="s">
        <v>1461</v>
      </c>
      <c r="F44" s="851"/>
      <c r="G44" s="852"/>
      <c r="H44" s="541" t="s">
        <v>1461</v>
      </c>
      <c r="I44" s="542" t="s">
        <v>1461</v>
      </c>
      <c r="J44" s="543" t="s">
        <v>1461</v>
      </c>
      <c r="K44" s="543" t="s">
        <v>1461</v>
      </c>
    </row>
    <row r="45" spans="1:13" s="70" customFormat="1" ht="12.75" customHeight="1" x14ac:dyDescent="0.2">
      <c r="A45" s="177"/>
      <c r="D45" s="818" t="str">
        <f>Translations!$B$921</f>
        <v>If required, you may add further fuels by inserting rows above this one. This is best done by inserting a copied row.</v>
      </c>
      <c r="E45" s="818"/>
      <c r="F45" s="818"/>
      <c r="G45" s="818"/>
      <c r="H45" s="818"/>
      <c r="I45" s="818"/>
      <c r="J45" s="818"/>
      <c r="K45" s="818"/>
      <c r="L45" s="107"/>
      <c r="M45" s="178"/>
    </row>
    <row r="47" spans="1:13" x14ac:dyDescent="0.2">
      <c r="C47" s="147" t="s">
        <v>1354</v>
      </c>
      <c r="D47" s="147" t="str">
        <f>Translations!$B$1118</f>
        <v>Further information on alternative fuels:</v>
      </c>
    </row>
    <row r="48" spans="1:13" ht="25.5" customHeight="1" x14ac:dyDescent="0.2">
      <c r="C48" s="499"/>
      <c r="D48" s="818" t="str">
        <f>Translations!$B$1119</f>
        <v>Please provide important information related to the biomass content of alternative fuels used here. Life cycle emissions should be calculated according to the methods provided by the Renewable Energy Directive (RED).</v>
      </c>
      <c r="E48" s="818"/>
      <c r="F48" s="818"/>
      <c r="G48" s="818"/>
      <c r="H48" s="818"/>
      <c r="I48" s="818"/>
      <c r="J48" s="818"/>
      <c r="K48" s="818"/>
    </row>
    <row r="49" spans="1:13" ht="25.5" customHeight="1" x14ac:dyDescent="0.2">
      <c r="C49" s="516"/>
      <c r="D49" s="818" t="str">
        <f>Translations!$B$1120</f>
        <v>Note that here only biofuels used for EU ETS purposes are to be listed. "CORSIA eligible fuels", if applicable, are to be reported in section (12)(b1) of this template.</v>
      </c>
      <c r="E49" s="818"/>
      <c r="F49" s="818"/>
      <c r="G49" s="818"/>
      <c r="H49" s="818"/>
      <c r="I49" s="818"/>
      <c r="J49" s="818"/>
      <c r="K49" s="818"/>
    </row>
    <row r="50" spans="1:13" ht="25.5" customHeight="1" x14ac:dyDescent="0.2">
      <c r="C50" s="504" t="str">
        <f>Translations!$B$914</f>
        <v>Fuel No.</v>
      </c>
      <c r="D50" s="853" t="str">
        <f>Translations!$B$915</f>
        <v>Name of fuel</v>
      </c>
      <c r="E50" s="702"/>
      <c r="F50" s="504" t="str">
        <f>Translations!$B$1121</f>
        <v>Fuel type</v>
      </c>
      <c r="G50" s="857" t="str">
        <f>Translations!$B$1122</f>
        <v>Feedstock</v>
      </c>
      <c r="H50" s="856"/>
      <c r="I50" s="857" t="str">
        <f>Translations!$B$1123</f>
        <v>Conversion process</v>
      </c>
      <c r="J50" s="856"/>
      <c r="K50" s="504" t="str">
        <f>Translations!$B$1124</f>
        <v>Life cycle emissions</v>
      </c>
      <c r="M50" s="169"/>
    </row>
    <row r="51" spans="1:13" ht="13.15" customHeight="1" x14ac:dyDescent="0.2">
      <c r="C51" s="168">
        <f>D35</f>
        <v>4</v>
      </c>
      <c r="D51" s="854" t="str">
        <f t="shared" ref="D51:D60" si="1">IF(E35="","",E35)</f>
        <v/>
      </c>
      <c r="E51" s="702"/>
      <c r="F51" s="232"/>
      <c r="G51" s="855"/>
      <c r="H51" s="856"/>
      <c r="I51" s="883"/>
      <c r="J51" s="856"/>
      <c r="K51" s="507"/>
    </row>
    <row r="52" spans="1:13" x14ac:dyDescent="0.2">
      <c r="C52" s="168">
        <f t="shared" ref="C52:C59" si="2">C51+1</f>
        <v>5</v>
      </c>
      <c r="D52" s="854" t="str">
        <f t="shared" si="1"/>
        <v/>
      </c>
      <c r="E52" s="702"/>
      <c r="F52" s="232"/>
      <c r="G52" s="855"/>
      <c r="H52" s="856"/>
      <c r="I52" s="883"/>
      <c r="J52" s="856"/>
      <c r="K52" s="507"/>
    </row>
    <row r="53" spans="1:13" x14ac:dyDescent="0.2">
      <c r="C53" s="168">
        <f t="shared" si="2"/>
        <v>6</v>
      </c>
      <c r="D53" s="854" t="str">
        <f t="shared" si="1"/>
        <v/>
      </c>
      <c r="E53" s="702"/>
      <c r="F53" s="232"/>
      <c r="G53" s="855"/>
      <c r="H53" s="856"/>
      <c r="I53" s="883"/>
      <c r="J53" s="856"/>
      <c r="K53" s="507"/>
    </row>
    <row r="54" spans="1:13" x14ac:dyDescent="0.2">
      <c r="C54" s="168">
        <f t="shared" si="2"/>
        <v>7</v>
      </c>
      <c r="D54" s="854" t="str">
        <f t="shared" si="1"/>
        <v/>
      </c>
      <c r="E54" s="702"/>
      <c r="F54" s="232"/>
      <c r="G54" s="855"/>
      <c r="H54" s="856"/>
      <c r="I54" s="883"/>
      <c r="J54" s="856"/>
      <c r="K54" s="507"/>
    </row>
    <row r="55" spans="1:13" x14ac:dyDescent="0.2">
      <c r="C55" s="168">
        <f t="shared" si="2"/>
        <v>8</v>
      </c>
      <c r="D55" s="854" t="str">
        <f t="shared" si="1"/>
        <v/>
      </c>
      <c r="E55" s="702"/>
      <c r="F55" s="232"/>
      <c r="G55" s="855"/>
      <c r="H55" s="856"/>
      <c r="I55" s="883"/>
      <c r="J55" s="856"/>
      <c r="K55" s="507"/>
    </row>
    <row r="56" spans="1:13" x14ac:dyDescent="0.2">
      <c r="C56" s="168">
        <f t="shared" si="2"/>
        <v>9</v>
      </c>
      <c r="D56" s="854" t="str">
        <f t="shared" si="1"/>
        <v/>
      </c>
      <c r="E56" s="702"/>
      <c r="F56" s="232"/>
      <c r="G56" s="855"/>
      <c r="H56" s="856"/>
      <c r="I56" s="883"/>
      <c r="J56" s="856"/>
      <c r="K56" s="507"/>
    </row>
    <row r="57" spans="1:13" x14ac:dyDescent="0.2">
      <c r="C57" s="168">
        <f t="shared" si="2"/>
        <v>10</v>
      </c>
      <c r="D57" s="854" t="str">
        <f t="shared" si="1"/>
        <v/>
      </c>
      <c r="E57" s="702"/>
      <c r="F57" s="232"/>
      <c r="G57" s="855"/>
      <c r="H57" s="856"/>
      <c r="I57" s="883"/>
      <c r="J57" s="856"/>
      <c r="K57" s="507"/>
    </row>
    <row r="58" spans="1:13" x14ac:dyDescent="0.2">
      <c r="C58" s="168">
        <f t="shared" si="2"/>
        <v>11</v>
      </c>
      <c r="D58" s="854" t="str">
        <f t="shared" si="1"/>
        <v/>
      </c>
      <c r="E58" s="702"/>
      <c r="F58" s="232"/>
      <c r="G58" s="855"/>
      <c r="H58" s="856"/>
      <c r="I58" s="883"/>
      <c r="J58" s="856"/>
      <c r="K58" s="507"/>
    </row>
    <row r="59" spans="1:13" x14ac:dyDescent="0.2">
      <c r="C59" s="168">
        <f t="shared" si="2"/>
        <v>12</v>
      </c>
      <c r="D59" s="854" t="str">
        <f t="shared" si="1"/>
        <v/>
      </c>
      <c r="E59" s="702"/>
      <c r="F59" s="232"/>
      <c r="G59" s="855"/>
      <c r="H59" s="856"/>
      <c r="I59" s="883"/>
      <c r="J59" s="856"/>
      <c r="K59" s="507"/>
    </row>
    <row r="60" spans="1:13" hidden="1" x14ac:dyDescent="0.2">
      <c r="A60" s="169" t="s">
        <v>975</v>
      </c>
      <c r="C60" s="168" t="s">
        <v>1461</v>
      </c>
      <c r="D60" s="885" t="str">
        <f t="shared" si="1"/>
        <v>end</v>
      </c>
      <c r="E60" s="886"/>
      <c r="F60" s="541" t="s">
        <v>1461</v>
      </c>
      <c r="G60" s="881" t="s">
        <v>1461</v>
      </c>
      <c r="H60" s="882"/>
      <c r="I60" s="884" t="s">
        <v>1461</v>
      </c>
      <c r="J60" s="882"/>
      <c r="K60" s="544" t="s">
        <v>1461</v>
      </c>
    </row>
    <row r="61" spans="1:13" s="499" customFormat="1" ht="12.75" customHeight="1" x14ac:dyDescent="0.2">
      <c r="A61" s="177"/>
      <c r="D61" s="818" t="str">
        <f>Translations!$B$921</f>
        <v>If required, you may add further fuels by inserting rows above this one. This is best done by inserting a copied row.</v>
      </c>
      <c r="E61" s="818"/>
      <c r="F61" s="818"/>
      <c r="G61" s="818"/>
      <c r="H61" s="818"/>
      <c r="I61" s="818"/>
      <c r="J61" s="818"/>
      <c r="K61" s="818"/>
      <c r="L61" s="107"/>
      <c r="M61" s="178"/>
    </row>
    <row r="63" spans="1:13" x14ac:dyDescent="0.2">
      <c r="C63" s="147" t="s">
        <v>1012</v>
      </c>
      <c r="D63" s="147" t="str">
        <f>Translations!$B$922</f>
        <v>Fuel consumption and Emissions</v>
      </c>
      <c r="M63" s="169"/>
    </row>
    <row r="64" spans="1:13" s="70" customFormat="1" ht="25.5" customHeight="1" x14ac:dyDescent="0.2">
      <c r="A64" s="177"/>
      <c r="D64" s="818" t="str">
        <f>Translations!$B$923</f>
        <v>Here you have to enter the quantity of each fuel used in the reporting year (also referred to as "activity data"). The emissions and the biomass-related memo-items are calculated automatically using the calculation factors defined under point (b).</v>
      </c>
      <c r="E64" s="818"/>
      <c r="F64" s="818"/>
      <c r="G64" s="818"/>
      <c r="H64" s="818"/>
      <c r="I64" s="818"/>
      <c r="J64" s="818"/>
      <c r="K64" s="818"/>
      <c r="L64" s="107"/>
      <c r="M64" s="178"/>
    </row>
    <row r="65" spans="1:13" s="70" customFormat="1" ht="25.5" customHeight="1" x14ac:dyDescent="0.2">
      <c r="A65" s="177"/>
      <c r="D65" s="179" t="str">
        <f>Translations!$B$924</f>
        <v xml:space="preserve">(final) EF </v>
      </c>
      <c r="E65" s="817" t="str">
        <f>Translations!$B$925</f>
        <v>This is calculated from the preliminary emission factor and the sustainable biomass content (where the sustainable biomass content is zero-rated).</v>
      </c>
      <c r="F65" s="817"/>
      <c r="G65" s="817"/>
      <c r="H65" s="817"/>
      <c r="I65" s="817"/>
      <c r="J65" s="817"/>
      <c r="K65" s="817"/>
      <c r="L65" s="107"/>
      <c r="M65" s="178"/>
    </row>
    <row r="66" spans="1:13" s="70" customFormat="1" ht="25.5" customHeight="1" x14ac:dyDescent="0.2">
      <c r="A66" s="177"/>
      <c r="D66" s="179" t="str">
        <f>Translations!$B$926</f>
        <v xml:space="preserve">fuel consumption </v>
      </c>
      <c r="E66" s="817" t="str">
        <f>Translations!$B$927</f>
        <v xml:space="preserve">Please enter here the total fuel consumption of each fuel in tonnes in the reporting year. Please note that this figure should only include fuel consumption to be reported under the EU ETS, i.e. relate to the reduced scope. </v>
      </c>
      <c r="F66" s="817"/>
      <c r="G66" s="817"/>
      <c r="H66" s="817"/>
      <c r="I66" s="817"/>
      <c r="J66" s="817"/>
      <c r="K66" s="817"/>
      <c r="L66" s="107"/>
      <c r="M66" s="178"/>
    </row>
    <row r="67" spans="1:13" s="70" customFormat="1" ht="25.5" customHeight="1" x14ac:dyDescent="0.2">
      <c r="A67" s="177"/>
      <c r="D67" s="179" t="str">
        <f>Translations!$B$928</f>
        <v>CO2 emissions 
[t CO2]</v>
      </c>
      <c r="E67" s="817" t="str">
        <f>Translations!$B$929</f>
        <v>This is the amount of "fossil" emissions (including emissions from biomass for which no evidence for compliance with the sustainability criteria has been provided). It is identical to the emissions for which allowances are to be surrendered.</v>
      </c>
      <c r="F67" s="817"/>
      <c r="G67" s="817"/>
      <c r="H67" s="817"/>
      <c r="I67" s="817"/>
      <c r="J67" s="817"/>
      <c r="K67" s="817"/>
      <c r="L67" s="107"/>
      <c r="M67" s="178"/>
    </row>
    <row r="68" spans="1:13" s="70" customFormat="1" ht="38.25" customHeight="1" x14ac:dyDescent="0.2">
      <c r="A68" s="177"/>
      <c r="D68" s="179" t="str">
        <f>Translations!$B$930</f>
        <v>CO2 from sustainable biomass</v>
      </c>
      <c r="E68" s="817" t="str">
        <f>Translations!$B$931</f>
        <v xml:space="preserve">This figure shows as a memo-item the emissions from sustainable biomass. </v>
      </c>
      <c r="F68" s="817"/>
      <c r="G68" s="817"/>
      <c r="H68" s="817"/>
      <c r="I68" s="817"/>
      <c r="J68" s="817"/>
      <c r="K68" s="817"/>
      <c r="L68" s="107"/>
      <c r="M68" s="178"/>
    </row>
    <row r="69" spans="1:13" s="70" customFormat="1" ht="38.25" customHeight="1" x14ac:dyDescent="0.2">
      <c r="A69" s="177"/>
      <c r="D69" s="179" t="str">
        <f>Translations!$B$932</f>
        <v>CO2 from non-sustainable biomass</v>
      </c>
      <c r="E69" s="817" t="str">
        <f>Translations!$B$933</f>
        <v>This figure shows as a memo-item the emissions from non-sustainable biomass. Note that these emissions are part of the "fossil" emissions and do not need to be added once more.</v>
      </c>
      <c r="F69" s="817"/>
      <c r="G69" s="817"/>
      <c r="H69" s="817"/>
      <c r="I69" s="817"/>
      <c r="J69" s="817"/>
      <c r="K69" s="817"/>
      <c r="L69" s="107"/>
      <c r="M69" s="178"/>
    </row>
    <row r="70" spans="1:13" s="70" customFormat="1" ht="5.0999999999999996" customHeight="1" x14ac:dyDescent="0.2">
      <c r="A70" s="177"/>
      <c r="D70" s="180"/>
      <c r="E70" s="180"/>
      <c r="F70" s="180"/>
      <c r="G70" s="180"/>
      <c r="H70" s="180"/>
      <c r="I70" s="180"/>
      <c r="J70" s="180"/>
      <c r="K70" s="180"/>
      <c r="L70" s="107"/>
      <c r="M70" s="178"/>
    </row>
    <row r="71" spans="1:13" ht="38.25" customHeight="1" x14ac:dyDescent="0.2">
      <c r="C71" s="147"/>
      <c r="D71" s="69" t="str">
        <f>Translations!$B$914</f>
        <v>Fuel No.</v>
      </c>
      <c r="E71" s="834" t="str">
        <f>Translations!$B$915</f>
        <v>Name of fuel</v>
      </c>
      <c r="F71" s="835"/>
      <c r="G71" s="69" t="str">
        <f>Translations!$B$934</f>
        <v>(final) EF 
[t CO2 / t fuel]</v>
      </c>
      <c r="H71" s="69" t="str">
        <f>Translations!$B$935</f>
        <v>fuel consumption [tonnes]</v>
      </c>
      <c r="I71" s="69" t="str">
        <f>Translations!$B$928</f>
        <v>CO2 emissions 
[t CO2]</v>
      </c>
      <c r="J71" s="183" t="str">
        <f>Translations!$B$930</f>
        <v>CO2 from sustainable biomass</v>
      </c>
      <c r="K71" s="183" t="str">
        <f>Translations!$B$932</f>
        <v>CO2 from non-sustainable biomass</v>
      </c>
      <c r="M71" s="169"/>
    </row>
    <row r="72" spans="1:13" x14ac:dyDescent="0.2">
      <c r="C72" s="147"/>
      <c r="D72" s="168">
        <v>1</v>
      </c>
      <c r="E72" s="836" t="str">
        <f>E32</f>
        <v>Jet kerosene (Jet A1 or Jet A)</v>
      </c>
      <c r="F72" s="836"/>
      <c r="G72" s="226">
        <f t="shared" ref="G72:G83" si="3">IF(ISNUMBER(H32),H32*(1-SUM(J32)/100),"")</f>
        <v>3.15</v>
      </c>
      <c r="H72" s="227"/>
      <c r="I72" s="229" t="str">
        <f>IF(AND(ISNUMBER(G72),ISNUMBER(H72)),G72*H72,"")</f>
        <v/>
      </c>
      <c r="J72" s="228" t="str">
        <f t="shared" ref="J72:J83" si="4">IF(AND(ISNUMBER(H32),ISNUMBER(H72)),H32*H72*SUM(J32)/100,"")</f>
        <v/>
      </c>
      <c r="K72" s="228" t="str">
        <f t="shared" ref="K72:K83" si="5">IF(AND(ISNUMBER(H32),ISNUMBER(H72)),H32*H72*SUM(K32)/100,"")</f>
        <v/>
      </c>
      <c r="M72" s="169"/>
    </row>
    <row r="73" spans="1:13" ht="13.15" customHeight="1" x14ac:dyDescent="0.2">
      <c r="C73" s="147"/>
      <c r="D73" s="168">
        <f>D72+1</f>
        <v>2</v>
      </c>
      <c r="E73" s="836" t="str">
        <f>E33</f>
        <v>Jet gasoline (Jet B)</v>
      </c>
      <c r="F73" s="836"/>
      <c r="G73" s="226">
        <f t="shared" si="3"/>
        <v>3.1</v>
      </c>
      <c r="H73" s="227"/>
      <c r="I73" s="229" t="str">
        <f t="shared" ref="I73:I83" si="6">IF(AND(ISNUMBER(G73),ISNUMBER(H73)),G73*H73,"")</f>
        <v/>
      </c>
      <c r="J73" s="228" t="str">
        <f t="shared" si="4"/>
        <v/>
      </c>
      <c r="K73" s="228" t="str">
        <f t="shared" si="5"/>
        <v/>
      </c>
    </row>
    <row r="74" spans="1:13" ht="12.75" customHeight="1" x14ac:dyDescent="0.2">
      <c r="C74" s="147"/>
      <c r="D74" s="168">
        <f t="shared" ref="D74:D83" si="7">D73+1</f>
        <v>3</v>
      </c>
      <c r="E74" s="836" t="str">
        <f>E34</f>
        <v>Aviation gasoline (AvGas)</v>
      </c>
      <c r="F74" s="836"/>
      <c r="G74" s="226">
        <f t="shared" si="3"/>
        <v>3.1</v>
      </c>
      <c r="H74" s="227"/>
      <c r="I74" s="229" t="str">
        <f t="shared" si="6"/>
        <v/>
      </c>
      <c r="J74" s="228" t="str">
        <f t="shared" si="4"/>
        <v/>
      </c>
      <c r="K74" s="228" t="str">
        <f t="shared" si="5"/>
        <v/>
      </c>
    </row>
    <row r="75" spans="1:13" ht="13.15" customHeight="1" x14ac:dyDescent="0.2">
      <c r="C75" s="147"/>
      <c r="D75" s="168">
        <f t="shared" si="7"/>
        <v>4</v>
      </c>
      <c r="E75" s="847" t="str">
        <f t="shared" ref="E75:E84" si="8">IF(ISBLANK(E35),"",E35)</f>
        <v/>
      </c>
      <c r="F75" s="847"/>
      <c r="G75" s="226" t="str">
        <f t="shared" si="3"/>
        <v/>
      </c>
      <c r="H75" s="227"/>
      <c r="I75" s="229" t="str">
        <f t="shared" ref="I75" si="9">IF(AND(ISNUMBER(G75),ISNUMBER(H75)),G75*H75,"")</f>
        <v/>
      </c>
      <c r="J75" s="228" t="str">
        <f t="shared" si="4"/>
        <v/>
      </c>
      <c r="K75" s="228" t="str">
        <f t="shared" si="5"/>
        <v/>
      </c>
    </row>
    <row r="76" spans="1:13" x14ac:dyDescent="0.2">
      <c r="C76" s="147"/>
      <c r="D76" s="168">
        <f t="shared" si="7"/>
        <v>5</v>
      </c>
      <c r="E76" s="847" t="str">
        <f t="shared" si="8"/>
        <v/>
      </c>
      <c r="F76" s="847"/>
      <c r="G76" s="226" t="str">
        <f t="shared" si="3"/>
        <v/>
      </c>
      <c r="H76" s="227"/>
      <c r="I76" s="229" t="str">
        <f t="shared" si="6"/>
        <v/>
      </c>
      <c r="J76" s="228" t="str">
        <f t="shared" si="4"/>
        <v/>
      </c>
      <c r="K76" s="228" t="str">
        <f t="shared" si="5"/>
        <v/>
      </c>
    </row>
    <row r="77" spans="1:13" x14ac:dyDescent="0.2">
      <c r="C77" s="147"/>
      <c r="D77" s="168">
        <f t="shared" si="7"/>
        <v>6</v>
      </c>
      <c r="E77" s="847" t="str">
        <f t="shared" si="8"/>
        <v/>
      </c>
      <c r="F77" s="847"/>
      <c r="G77" s="226" t="str">
        <f t="shared" si="3"/>
        <v/>
      </c>
      <c r="H77" s="227"/>
      <c r="I77" s="229" t="str">
        <f t="shared" si="6"/>
        <v/>
      </c>
      <c r="J77" s="228" t="str">
        <f t="shared" si="4"/>
        <v/>
      </c>
      <c r="K77" s="228" t="str">
        <f t="shared" si="5"/>
        <v/>
      </c>
    </row>
    <row r="78" spans="1:13" x14ac:dyDescent="0.2">
      <c r="C78" s="147"/>
      <c r="D78" s="168">
        <f t="shared" si="7"/>
        <v>7</v>
      </c>
      <c r="E78" s="847" t="str">
        <f t="shared" si="8"/>
        <v/>
      </c>
      <c r="F78" s="847"/>
      <c r="G78" s="226" t="str">
        <f t="shared" si="3"/>
        <v/>
      </c>
      <c r="H78" s="227"/>
      <c r="I78" s="229" t="str">
        <f t="shared" si="6"/>
        <v/>
      </c>
      <c r="J78" s="228" t="str">
        <f t="shared" si="4"/>
        <v/>
      </c>
      <c r="K78" s="228" t="str">
        <f t="shared" si="5"/>
        <v/>
      </c>
    </row>
    <row r="79" spans="1:13" x14ac:dyDescent="0.2">
      <c r="C79" s="147"/>
      <c r="D79" s="168">
        <f t="shared" si="7"/>
        <v>8</v>
      </c>
      <c r="E79" s="847" t="str">
        <f t="shared" si="8"/>
        <v/>
      </c>
      <c r="F79" s="847"/>
      <c r="G79" s="226" t="str">
        <f t="shared" si="3"/>
        <v/>
      </c>
      <c r="H79" s="227"/>
      <c r="I79" s="229" t="str">
        <f t="shared" si="6"/>
        <v/>
      </c>
      <c r="J79" s="228" t="str">
        <f t="shared" si="4"/>
        <v/>
      </c>
      <c r="K79" s="228" t="str">
        <f t="shared" si="5"/>
        <v/>
      </c>
    </row>
    <row r="80" spans="1:13" x14ac:dyDescent="0.2">
      <c r="C80" s="147"/>
      <c r="D80" s="168">
        <f t="shared" si="7"/>
        <v>9</v>
      </c>
      <c r="E80" s="847" t="str">
        <f t="shared" si="8"/>
        <v/>
      </c>
      <c r="F80" s="847"/>
      <c r="G80" s="226" t="str">
        <f t="shared" si="3"/>
        <v/>
      </c>
      <c r="H80" s="227"/>
      <c r="I80" s="229" t="str">
        <f t="shared" si="6"/>
        <v/>
      </c>
      <c r="J80" s="228" t="str">
        <f t="shared" si="4"/>
        <v/>
      </c>
      <c r="K80" s="228" t="str">
        <f t="shared" si="5"/>
        <v/>
      </c>
    </row>
    <row r="81" spans="1:13" x14ac:dyDescent="0.2">
      <c r="C81" s="147"/>
      <c r="D81" s="168">
        <f t="shared" si="7"/>
        <v>10</v>
      </c>
      <c r="E81" s="847" t="str">
        <f t="shared" si="8"/>
        <v/>
      </c>
      <c r="F81" s="847"/>
      <c r="G81" s="226" t="str">
        <f t="shared" si="3"/>
        <v/>
      </c>
      <c r="H81" s="227"/>
      <c r="I81" s="229" t="str">
        <f t="shared" si="6"/>
        <v/>
      </c>
      <c r="J81" s="228" t="str">
        <f t="shared" si="4"/>
        <v/>
      </c>
      <c r="K81" s="228" t="str">
        <f t="shared" si="5"/>
        <v/>
      </c>
    </row>
    <row r="82" spans="1:13" x14ac:dyDescent="0.2">
      <c r="C82" s="147"/>
      <c r="D82" s="168">
        <f t="shared" si="7"/>
        <v>11</v>
      </c>
      <c r="E82" s="847" t="str">
        <f t="shared" si="8"/>
        <v/>
      </c>
      <c r="F82" s="847"/>
      <c r="G82" s="226" t="str">
        <f t="shared" si="3"/>
        <v/>
      </c>
      <c r="H82" s="227"/>
      <c r="I82" s="229" t="str">
        <f t="shared" si="6"/>
        <v/>
      </c>
      <c r="J82" s="228" t="str">
        <f t="shared" si="4"/>
        <v/>
      </c>
      <c r="K82" s="228" t="str">
        <f t="shared" si="5"/>
        <v/>
      </c>
    </row>
    <row r="83" spans="1:13" x14ac:dyDescent="0.2">
      <c r="C83" s="147"/>
      <c r="D83" s="168">
        <f t="shared" si="7"/>
        <v>12</v>
      </c>
      <c r="E83" s="847" t="str">
        <f t="shared" si="8"/>
        <v/>
      </c>
      <c r="F83" s="847"/>
      <c r="G83" s="226" t="str">
        <f t="shared" si="3"/>
        <v/>
      </c>
      <c r="H83" s="227"/>
      <c r="I83" s="229" t="str">
        <f t="shared" si="6"/>
        <v/>
      </c>
      <c r="J83" s="228" t="str">
        <f t="shared" si="4"/>
        <v/>
      </c>
      <c r="K83" s="228" t="str">
        <f t="shared" si="5"/>
        <v/>
      </c>
    </row>
    <row r="84" spans="1:13" hidden="1" x14ac:dyDescent="0.2">
      <c r="A84" s="169" t="s">
        <v>975</v>
      </c>
      <c r="C84" s="147"/>
      <c r="D84" s="168" t="s">
        <v>1461</v>
      </c>
      <c r="E84" s="851" t="str">
        <f t="shared" si="8"/>
        <v>end</v>
      </c>
      <c r="F84" s="851"/>
      <c r="G84" s="545" t="s">
        <v>1461</v>
      </c>
      <c r="H84" s="548" t="s">
        <v>1461</v>
      </c>
      <c r="I84" s="546" t="s">
        <v>1461</v>
      </c>
      <c r="J84" s="547" t="s">
        <v>1461</v>
      </c>
      <c r="K84" s="547" t="s">
        <v>1461</v>
      </c>
    </row>
    <row r="85" spans="1:13" s="70" customFormat="1" ht="25.5" customHeight="1" x14ac:dyDescent="0.2">
      <c r="A85" s="177"/>
      <c r="D85" s="818" t="str">
        <f>Translations!$B$936</f>
        <v>If required, you may add further fuels by inserting rows above this one. This is best done by inserting a copied row. However, formulae will need corrections!</v>
      </c>
      <c r="E85" s="818"/>
      <c r="F85" s="818"/>
      <c r="G85" s="818"/>
      <c r="H85" s="818"/>
      <c r="I85" s="818"/>
      <c r="J85" s="818"/>
      <c r="K85" s="818"/>
      <c r="L85" s="107"/>
      <c r="M85" s="178"/>
    </row>
    <row r="86" spans="1:13" s="70" customFormat="1" ht="5.0999999999999996" customHeight="1" thickBot="1" x14ac:dyDescent="0.25">
      <c r="A86" s="177"/>
      <c r="D86" s="180"/>
      <c r="E86" s="180"/>
      <c r="F86" s="180"/>
      <c r="G86" s="180"/>
      <c r="H86" s="180"/>
      <c r="I86" s="180"/>
      <c r="J86" s="180"/>
      <c r="K86" s="180"/>
      <c r="L86" s="107"/>
      <c r="M86" s="178"/>
    </row>
    <row r="87" spans="1:13" s="160" customFormat="1" ht="12.75" customHeight="1" thickBot="1" x14ac:dyDescent="0.25">
      <c r="A87" s="184"/>
      <c r="D87" s="874" t="str">
        <f>Translations!$B$937</f>
        <v>Total CO2 emissions in the reporting year:</v>
      </c>
      <c r="E87" s="890"/>
      <c r="F87" s="890"/>
      <c r="G87" s="890"/>
      <c r="H87" s="890"/>
      <c r="I87" s="185">
        <f>SUM(I72:I84)</f>
        <v>0</v>
      </c>
      <c r="J87" s="224"/>
      <c r="K87" s="225"/>
      <c r="L87" s="186"/>
      <c r="M87" s="187"/>
    </row>
    <row r="88" spans="1:13" s="70" customFormat="1" ht="63.75" customHeight="1" x14ac:dyDescent="0.2">
      <c r="A88" s="177"/>
      <c r="D88" s="887"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88" s="888"/>
      <c r="F88" s="888"/>
      <c r="G88" s="888"/>
      <c r="H88" s="888"/>
      <c r="I88" s="888"/>
      <c r="J88" s="888"/>
      <c r="K88" s="889"/>
      <c r="L88" s="107"/>
      <c r="M88" s="178"/>
    </row>
    <row r="89" spans="1:13" s="70" customFormat="1" ht="5.0999999999999996" customHeight="1" x14ac:dyDescent="0.2">
      <c r="A89" s="177"/>
      <c r="D89" s="180"/>
      <c r="E89" s="180"/>
      <c r="F89" s="180"/>
      <c r="G89" s="180"/>
      <c r="H89" s="180"/>
      <c r="I89" s="180"/>
      <c r="J89" s="180"/>
      <c r="K89" s="180"/>
      <c r="L89" s="107"/>
      <c r="M89" s="178"/>
    </row>
    <row r="90" spans="1:13" s="160" customFormat="1" ht="12.75" customHeight="1" x14ac:dyDescent="0.2">
      <c r="A90" s="184"/>
      <c r="D90" s="841" t="str">
        <f>Translations!$B$939</f>
        <v>Memo Item: Sustainable biomass:</v>
      </c>
      <c r="E90" s="842"/>
      <c r="F90" s="842"/>
      <c r="G90" s="842"/>
      <c r="H90" s="842"/>
      <c r="I90" s="158"/>
      <c r="J90" s="188">
        <f>SUM(J72:J84)</f>
        <v>0</v>
      </c>
      <c r="K90" s="233"/>
      <c r="L90" s="186"/>
      <c r="M90" s="187"/>
    </row>
    <row r="91" spans="1:13" s="160" customFormat="1" ht="12.75" customHeight="1" x14ac:dyDescent="0.2">
      <c r="A91" s="184"/>
      <c r="D91" s="841" t="str">
        <f>Translations!$B$940</f>
        <v>Memo Item: Non-sustainable biomass:</v>
      </c>
      <c r="E91" s="842"/>
      <c r="F91" s="842"/>
      <c r="G91" s="842"/>
      <c r="H91" s="842"/>
      <c r="I91" s="159"/>
      <c r="J91" s="158"/>
      <c r="K91" s="188">
        <f>SUM(K72:K84)</f>
        <v>0</v>
      </c>
      <c r="L91" s="186"/>
      <c r="M91" s="187"/>
    </row>
    <row r="93" spans="1:13" ht="15" customHeight="1" x14ac:dyDescent="0.2">
      <c r="C93" s="138">
        <v>6</v>
      </c>
      <c r="D93" s="105" t="str">
        <f>Translations!$B$845</f>
        <v>Use of simplified procedures</v>
      </c>
      <c r="E93" s="105"/>
      <c r="F93" s="105"/>
      <c r="G93" s="105"/>
      <c r="H93" s="105"/>
      <c r="I93" s="105"/>
      <c r="J93" s="105"/>
      <c r="K93" s="105"/>
    </row>
    <row r="94" spans="1:13" ht="15" customHeight="1" x14ac:dyDescent="0.2">
      <c r="C94" s="88"/>
      <c r="D94" s="88"/>
      <c r="E94" s="88"/>
      <c r="F94" s="88"/>
      <c r="G94" s="88"/>
      <c r="H94" s="88"/>
      <c r="I94" s="88"/>
      <c r="J94" s="88"/>
      <c r="K94" s="88"/>
    </row>
    <row r="95" spans="1:13" ht="12.75" customHeight="1" x14ac:dyDescent="0.2">
      <c r="C95" s="72" t="s">
        <v>244</v>
      </c>
      <c r="D95" s="821" t="str">
        <f>Translations!$B$944</f>
        <v>Have you been using the simplified approach allowed for small emitters pursuant to Article 54(2) of the MRR?</v>
      </c>
      <c r="E95" s="821"/>
      <c r="F95" s="821"/>
      <c r="G95" s="821"/>
      <c r="H95" s="821"/>
      <c r="I95" s="821"/>
      <c r="J95" s="821"/>
      <c r="K95" s="821"/>
      <c r="L95" s="78"/>
      <c r="M95" s="170" t="s">
        <v>879</v>
      </c>
    </row>
    <row r="96" spans="1:13" ht="25.5" customHeight="1" x14ac:dyDescent="0.2">
      <c r="C96" s="147"/>
      <c r="D96" s="824" t="str">
        <f>Translations!$B$945</f>
        <v>Small emitters are aircraft operators which operate fewer than 243 flights per period for three consecutive four-month periods and aircraft operators with total annual emissions lower than 25,000 t/ CO2 per year, related to the EU ETS full scope.</v>
      </c>
      <c r="E96" s="824"/>
      <c r="F96" s="824"/>
      <c r="G96" s="824"/>
      <c r="H96" s="824"/>
      <c r="I96" s="824"/>
      <c r="J96" s="824"/>
      <c r="K96" s="824"/>
      <c r="L96" s="77"/>
    </row>
    <row r="97" spans="1:13" x14ac:dyDescent="0.2">
      <c r="C97" s="153"/>
      <c r="D97" s="152"/>
      <c r="E97" s="152"/>
      <c r="F97" s="152"/>
      <c r="G97" s="148"/>
      <c r="H97" s="151"/>
      <c r="I97" s="781"/>
      <c r="J97" s="782"/>
      <c r="K97" s="783"/>
      <c r="M97" s="167" t="str">
        <f>IF(ISBLANK(I97),"",I97=FALSE)</f>
        <v/>
      </c>
    </row>
    <row r="98" spans="1:13" ht="5.0999999999999996" customHeight="1" x14ac:dyDescent="0.2">
      <c r="L98" s="152"/>
    </row>
    <row r="99" spans="1:13" ht="26.25" customHeight="1" x14ac:dyDescent="0.2">
      <c r="C99" s="147" t="s">
        <v>247</v>
      </c>
      <c r="D99" s="821" t="str">
        <f>Translations!$B$946</f>
        <v>Please report the total number of full scope flights covered by the EU ETS in each four-month period during the reporting year for which you are the aircraft operator:</v>
      </c>
      <c r="E99" s="821"/>
      <c r="F99" s="821"/>
      <c r="G99" s="821"/>
      <c r="H99" s="821"/>
      <c r="I99" s="821"/>
      <c r="J99" s="821"/>
      <c r="K99" s="821"/>
      <c r="L99" s="77"/>
    </row>
    <row r="100" spans="1:13" ht="15.75" customHeight="1" x14ac:dyDescent="0.2">
      <c r="C100" s="147"/>
      <c r="D100" s="824" t="str">
        <f>Translations!$B$947</f>
        <v>The local time of departure of the flight determines in which four-month period that flight shall be taken into account.</v>
      </c>
      <c r="E100" s="824"/>
      <c r="F100" s="824"/>
      <c r="G100" s="824"/>
      <c r="H100" s="824"/>
      <c r="I100" s="824"/>
      <c r="J100" s="824"/>
      <c r="K100" s="824"/>
      <c r="L100" s="77"/>
    </row>
    <row r="101" spans="1:13" x14ac:dyDescent="0.2">
      <c r="C101" s="147"/>
      <c r="D101" s="189" t="str">
        <f>Translations!$B$948</f>
        <v>Four-month period</v>
      </c>
      <c r="E101" s="190"/>
      <c r="F101" s="190"/>
      <c r="G101" s="191" t="str">
        <f>Translations!$B$949</f>
        <v>Number of flights</v>
      </c>
      <c r="H101" s="192"/>
      <c r="J101" s="148"/>
      <c r="L101" s="193"/>
      <c r="M101" s="236" t="s">
        <v>1135</v>
      </c>
    </row>
    <row r="102" spans="1:13" x14ac:dyDescent="0.2">
      <c r="C102" s="147"/>
      <c r="D102" s="194" t="str">
        <f>Translations!$B$950</f>
        <v>January to April</v>
      </c>
      <c r="E102" s="190"/>
      <c r="F102" s="190"/>
      <c r="G102" s="114"/>
      <c r="H102" s="238" t="str">
        <f>IF(ISBLANK(G102),"",IF(G102&gt;=243,"&gt;=243",""))</f>
        <v/>
      </c>
      <c r="J102" s="148"/>
      <c r="L102" s="193"/>
      <c r="M102" s="167" t="str">
        <f>IF(ISNUMBER(G102),G102&lt;243,"")</f>
        <v/>
      </c>
    </row>
    <row r="103" spans="1:13" x14ac:dyDescent="0.2">
      <c r="C103" s="147"/>
      <c r="D103" s="194" t="str">
        <f>Translations!$B$951</f>
        <v>May to August</v>
      </c>
      <c r="E103" s="190"/>
      <c r="F103" s="190"/>
      <c r="G103" s="114"/>
      <c r="H103" s="238" t="str">
        <f>IF(ISBLANK(G103),"",IF(G103&gt;=243,"&gt;=243",""))</f>
        <v/>
      </c>
      <c r="J103" s="148"/>
      <c r="L103" s="193"/>
      <c r="M103" s="167" t="str">
        <f>IF(ISNUMBER(G103),G103&lt;243,"")</f>
        <v/>
      </c>
    </row>
    <row r="104" spans="1:13" ht="13.5" thickBot="1" x14ac:dyDescent="0.25">
      <c r="C104" s="147"/>
      <c r="D104" s="194" t="str">
        <f>Translations!$B$952</f>
        <v>September to December</v>
      </c>
      <c r="E104" s="190"/>
      <c r="F104" s="190"/>
      <c r="G104" s="114"/>
      <c r="H104" s="239" t="str">
        <f>IF(ISBLANK(G104),"",IF(G104&gt;=243,"&gt;=243",""))</f>
        <v/>
      </c>
      <c r="J104" s="148"/>
      <c r="L104" s="193"/>
      <c r="M104" s="167" t="str">
        <f>IF(ISNUMBER(G104),G104&lt;243,"")</f>
        <v/>
      </c>
    </row>
    <row r="105" spans="1:13" ht="13.5" thickBot="1" x14ac:dyDescent="0.25">
      <c r="C105" s="147"/>
      <c r="D105" s="189" t="str">
        <f>Translations!$B$953</f>
        <v>Total:</v>
      </c>
      <c r="E105" s="190"/>
      <c r="F105" s="190"/>
      <c r="G105" s="235">
        <f>IF(ISNUMBER(SUM(G102:G104)),SUM(G102:G104),0)</f>
        <v>0</v>
      </c>
      <c r="H105" s="822"/>
      <c r="I105" s="822"/>
      <c r="J105" s="822"/>
      <c r="K105" s="822"/>
      <c r="L105" s="193"/>
      <c r="M105" s="237" t="str">
        <f>IF(COUNT(G102:G104)&gt;0,AND(M102,M103,M104),"")</f>
        <v/>
      </c>
    </row>
    <row r="106" spans="1:13" ht="15" customHeight="1" x14ac:dyDescent="0.2"/>
    <row r="107" spans="1:13" x14ac:dyDescent="0.2">
      <c r="C107" s="147" t="s">
        <v>283</v>
      </c>
      <c r="D107" s="821" t="str">
        <f>Translations!$B$954</f>
        <v>Total emissions in the reporting year:</v>
      </c>
      <c r="E107" s="821"/>
      <c r="F107" s="821"/>
      <c r="G107" s="821"/>
      <c r="H107" s="821"/>
      <c r="I107" s="821"/>
      <c r="J107" s="821"/>
      <c r="K107" s="821"/>
      <c r="L107" s="77"/>
      <c r="M107" s="170" t="s">
        <v>1140</v>
      </c>
    </row>
    <row r="108" spans="1:13" s="152" customFormat="1" ht="15" customHeight="1" x14ac:dyDescent="0.2">
      <c r="A108" s="169"/>
      <c r="D108" s="152" t="str">
        <f>Translations!$B$955</f>
        <v>Please enter here the total emissions related to the full scope.</v>
      </c>
      <c r="H108" s="387"/>
      <c r="I108" s="195" t="s">
        <v>1018</v>
      </c>
      <c r="L108" s="90"/>
      <c r="M108" s="167" t="str">
        <f>IF(ISNUMBER(H108),H108&lt;25000,"")</f>
        <v/>
      </c>
    </row>
    <row r="109" spans="1:13" ht="12.75" customHeight="1" x14ac:dyDescent="0.2"/>
    <row r="110" spans="1:13" x14ac:dyDescent="0.2">
      <c r="C110" s="147" t="s">
        <v>249</v>
      </c>
      <c r="D110" s="97" t="str">
        <f>Translations!$B$956</f>
        <v>Confirmation of eligibility for simplified approach:</v>
      </c>
      <c r="E110" s="97"/>
      <c r="F110" s="97"/>
      <c r="G110" s="97"/>
      <c r="H110" s="97"/>
      <c r="I110" s="97"/>
      <c r="J110" s="826" t="str">
        <f>IF(AND(COUNT(G102:G104,H108)&gt;0,I97=TRUE),IF(OR(M108,M105),EUconst_Eligible,EUconst_NotEligible),"")</f>
        <v/>
      </c>
      <c r="K110" s="827"/>
      <c r="L110" s="77"/>
    </row>
    <row r="111" spans="1:13" ht="25.5" customHeight="1" x14ac:dyDescent="0.2">
      <c r="D111" s="823" t="str">
        <f>Translations!$B$957</f>
        <v>Note: If you are using the simplified approach for small emitters, but have exceeded the applicable threshold (which is indicated here by the message "not eligible"), the following consequences apply in accordance with Article 54(4) of the MRR:</v>
      </c>
      <c r="E111" s="823"/>
      <c r="F111" s="823"/>
      <c r="G111" s="823"/>
      <c r="H111" s="823"/>
      <c r="I111" s="823"/>
      <c r="J111" s="823"/>
      <c r="K111" s="823"/>
    </row>
    <row r="112" spans="1:13" ht="29.25" customHeight="1" x14ac:dyDescent="0.2">
      <c r="D112" s="824" t="str">
        <f>Translations!$B$958</f>
        <v>The aircraft operator shall notify the competent authority thereof without undue delay and submit a significant modification of the monitoring plan within the meaning of point (vi) of Article 15(4)(a) to the competent authority for approval.</v>
      </c>
      <c r="E112" s="824"/>
      <c r="F112" s="824"/>
      <c r="G112" s="824"/>
      <c r="H112" s="824"/>
      <c r="I112" s="824"/>
      <c r="J112" s="824"/>
      <c r="K112" s="824"/>
    </row>
    <row r="113" spans="2:12" ht="38.25" customHeight="1" x14ac:dyDescent="0.2">
      <c r="D113" s="824"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13" s="824"/>
      <c r="F113" s="824"/>
      <c r="G113" s="824"/>
      <c r="H113" s="824"/>
      <c r="I113" s="824"/>
      <c r="J113" s="824"/>
      <c r="K113" s="824"/>
    </row>
    <row r="114" spans="2:12" ht="4.9000000000000004" customHeight="1" x14ac:dyDescent="0.2">
      <c r="D114" s="517"/>
      <c r="E114" s="517"/>
      <c r="F114" s="517"/>
      <c r="G114" s="517"/>
      <c r="H114" s="517"/>
      <c r="I114" s="517"/>
      <c r="J114" s="517"/>
      <c r="K114" s="517"/>
    </row>
    <row r="115" spans="2:12" ht="13.15" customHeight="1" x14ac:dyDescent="0.2">
      <c r="C115" s="147" t="s">
        <v>652</v>
      </c>
      <c r="D115" s="97" t="str">
        <f>Translations!$B$1125</f>
        <v>Please specify which fuel consumption estimation tool you have used:</v>
      </c>
      <c r="E115" s="517"/>
      <c r="F115" s="517"/>
      <c r="G115" s="517"/>
      <c r="H115" s="517"/>
      <c r="I115" s="517"/>
      <c r="J115" s="891"/>
      <c r="K115" s="892"/>
    </row>
    <row r="116" spans="2:12" ht="13.15" customHeight="1" x14ac:dyDescent="0.2">
      <c r="D116" s="517"/>
      <c r="E116" s="517"/>
      <c r="F116" s="517"/>
      <c r="G116" s="517"/>
      <c r="H116" s="517"/>
      <c r="I116" s="517"/>
      <c r="J116" s="517"/>
      <c r="K116" s="517"/>
    </row>
    <row r="117" spans="2:12" ht="13.15" customHeight="1" x14ac:dyDescent="0.2">
      <c r="C117" s="147" t="s">
        <v>1465</v>
      </c>
      <c r="D117" s="97" t="str">
        <f>Translations!$B$1126</f>
        <v>If you have chosen "Other" under point (e) above, which one?</v>
      </c>
      <c r="E117" s="517"/>
      <c r="F117" s="517"/>
      <c r="G117" s="517"/>
      <c r="H117" s="517"/>
      <c r="I117" s="517"/>
      <c r="J117" s="891"/>
      <c r="K117" s="892"/>
    </row>
    <row r="118" spans="2:12" ht="15" customHeight="1" x14ac:dyDescent="0.2"/>
    <row r="119" spans="2:12" ht="4.9000000000000004" customHeight="1" x14ac:dyDescent="0.2">
      <c r="B119" s="475"/>
      <c r="C119" s="475"/>
      <c r="D119" s="475"/>
      <c r="E119" s="475"/>
      <c r="F119" s="475"/>
      <c r="G119" s="475"/>
      <c r="H119" s="475"/>
      <c r="I119" s="475"/>
      <c r="J119" s="475"/>
      <c r="K119" s="475"/>
      <c r="L119" s="476"/>
    </row>
    <row r="120" spans="2:12" ht="25.5" customHeight="1" x14ac:dyDescent="0.2">
      <c r="B120" s="475"/>
      <c r="C120" s="539"/>
      <c r="D120" s="794" t="str">
        <f>Translations!$B$1127</f>
        <v>If you use this report for CORSIA purposes, please confirm here if you are using an applicable emission estimation tool:</v>
      </c>
      <c r="E120" s="809"/>
      <c r="F120" s="809"/>
      <c r="G120" s="809"/>
      <c r="H120" s="809"/>
      <c r="I120" s="809"/>
      <c r="J120" s="809"/>
      <c r="K120" s="809"/>
      <c r="L120" s="476"/>
    </row>
    <row r="121" spans="2:12" ht="4.9000000000000004" customHeight="1" x14ac:dyDescent="0.2">
      <c r="B121" s="475"/>
      <c r="C121" s="538"/>
      <c r="L121" s="476"/>
    </row>
    <row r="122" spans="2:12" ht="15" customHeight="1" x14ac:dyDescent="0.2">
      <c r="B122" s="475"/>
      <c r="C122" s="539" t="s">
        <v>552</v>
      </c>
      <c r="D122" s="794" t="str">
        <f>Translations!$B$1128</f>
        <v>An emission estimation tool was used for all emissions under CORSIA:</v>
      </c>
      <c r="E122" s="809"/>
      <c r="F122" s="809"/>
      <c r="G122" s="809"/>
      <c r="H122" s="809"/>
      <c r="I122" s="809"/>
      <c r="J122" s="825"/>
      <c r="K122" s="477" t="b">
        <v>0</v>
      </c>
      <c r="L122" s="476"/>
    </row>
    <row r="123" spans="2:12" ht="4.9000000000000004" customHeight="1" x14ac:dyDescent="0.2">
      <c r="B123" s="475"/>
      <c r="C123" s="538"/>
      <c r="L123" s="476"/>
    </row>
    <row r="124" spans="2:12" ht="15" customHeight="1" x14ac:dyDescent="0.2">
      <c r="B124" s="475"/>
      <c r="C124" s="539" t="s">
        <v>257</v>
      </c>
      <c r="D124" s="794" t="str">
        <f>Translations!$B$1129</f>
        <v>An emission estimation tool was used only for emissions without offsetting requirements:</v>
      </c>
      <c r="E124" s="809"/>
      <c r="F124" s="809"/>
      <c r="G124" s="809"/>
      <c r="H124" s="809"/>
      <c r="I124" s="809"/>
      <c r="J124" s="825"/>
      <c r="K124" s="477"/>
      <c r="L124" s="476"/>
    </row>
    <row r="125" spans="2:12" ht="12.75" customHeight="1" x14ac:dyDescent="0.2">
      <c r="B125" s="475"/>
      <c r="C125" s="538"/>
      <c r="D125" s="812" t="str">
        <f>Translations!$B$1230</f>
        <v>This option is only relevant for emissions taking place from 2021 onwards.</v>
      </c>
      <c r="E125" s="813"/>
      <c r="F125" s="813"/>
      <c r="G125" s="813"/>
      <c r="H125" s="813"/>
      <c r="I125" s="813"/>
      <c r="J125" s="813"/>
      <c r="K125" s="813"/>
      <c r="L125" s="476"/>
    </row>
    <row r="126" spans="2:12" ht="4.9000000000000004" customHeight="1" x14ac:dyDescent="0.2">
      <c r="B126" s="475"/>
      <c r="C126" s="475"/>
      <c r="D126" s="475"/>
      <c r="E126" s="475"/>
      <c r="F126" s="475"/>
      <c r="G126" s="475"/>
      <c r="H126" s="475"/>
      <c r="I126" s="475"/>
      <c r="J126" s="475"/>
      <c r="K126" s="475"/>
      <c r="L126" s="476"/>
    </row>
    <row r="127" spans="2:12" ht="15" customHeight="1" x14ac:dyDescent="0.2"/>
    <row r="128" spans="2:12" ht="15" customHeight="1" x14ac:dyDescent="0.2">
      <c r="C128" s="138">
        <v>7</v>
      </c>
      <c r="D128" s="105" t="str">
        <f>Translations!$B$846</f>
        <v>Approach for data gaps</v>
      </c>
      <c r="E128" s="105"/>
      <c r="F128" s="105"/>
      <c r="G128" s="105"/>
      <c r="H128" s="105"/>
      <c r="I128" s="105"/>
      <c r="J128" s="105"/>
      <c r="K128" s="105"/>
    </row>
    <row r="129" spans="1:13" ht="5.0999999999999996" customHeight="1" x14ac:dyDescent="0.2">
      <c r="C129" s="88"/>
      <c r="D129" s="88"/>
      <c r="E129" s="88"/>
      <c r="F129" s="88"/>
      <c r="G129" s="88"/>
      <c r="H129" s="88"/>
      <c r="I129" s="88"/>
      <c r="J129" s="88"/>
      <c r="K129" s="88"/>
    </row>
    <row r="130" spans="1:13" ht="15" customHeight="1" x14ac:dyDescent="0.2">
      <c r="C130" s="147" t="s">
        <v>244</v>
      </c>
      <c r="D130" s="821" t="str">
        <f>Translations!$B$960</f>
        <v>List of data gaps occurred and method of determining surrogate data</v>
      </c>
      <c r="E130" s="821"/>
      <c r="F130" s="821"/>
      <c r="G130" s="821"/>
      <c r="H130" s="821"/>
      <c r="I130" s="821"/>
      <c r="J130" s="821"/>
      <c r="K130" s="821"/>
    </row>
    <row r="131" spans="1:13" ht="25.5" customHeight="1" x14ac:dyDescent="0.2">
      <c r="C131" s="88"/>
      <c r="D131" s="812" t="str">
        <f>Translations!$B$961</f>
        <v>In accordance with Article 65(2) of the MRR data gaps must be closed by a method defined in the monitoring plan, or if this is not possible, by using a tool which may be used for the small emitters approach.</v>
      </c>
      <c r="E131" s="689"/>
      <c r="F131" s="689"/>
      <c r="G131" s="689"/>
      <c r="H131" s="689"/>
      <c r="I131" s="689"/>
      <c r="J131" s="689"/>
      <c r="K131" s="689"/>
    </row>
    <row r="132" spans="1:13" ht="38.25" customHeight="1" x14ac:dyDescent="0.2">
      <c r="C132" s="88"/>
      <c r="D132" s="819" t="str">
        <f>Translations!$B$962</f>
        <v>Please specify here the data gaps occurred, how surrogate data was determined, and the amount of emissions according to the surrogate data. Note that these data are NOT added to the emissions given in section 5 and/or 12 (if relevant), but must be included in the data in those sections.</v>
      </c>
      <c r="E132" s="820"/>
      <c r="F132" s="820"/>
      <c r="G132" s="820"/>
      <c r="H132" s="820"/>
      <c r="I132" s="820"/>
      <c r="J132" s="820"/>
      <c r="K132" s="820"/>
    </row>
    <row r="133" spans="1:13" ht="5.0999999999999996" customHeight="1" x14ac:dyDescent="0.2">
      <c r="C133" s="88"/>
      <c r="D133" s="88"/>
      <c r="E133" s="88"/>
      <c r="F133" s="88"/>
      <c r="G133" s="88"/>
      <c r="H133" s="88"/>
      <c r="I133" s="88"/>
      <c r="J133" s="88"/>
      <c r="K133" s="88"/>
    </row>
    <row r="134" spans="1:13" s="70" customFormat="1" ht="12.75" customHeight="1" x14ac:dyDescent="0.2">
      <c r="A134" s="177"/>
      <c r="D134" s="818" t="str">
        <f>Translations!$B$963</f>
        <v>The table should be filled as follows:</v>
      </c>
      <c r="E134" s="818"/>
      <c r="F134" s="818"/>
      <c r="G134" s="818"/>
      <c r="H134" s="818"/>
      <c r="I134" s="818"/>
      <c r="J134" s="818"/>
      <c r="K134" s="818"/>
      <c r="L134" s="107"/>
      <c r="M134" s="178"/>
    </row>
    <row r="135" spans="1:13" s="70" customFormat="1" ht="25.5" customHeight="1" x14ac:dyDescent="0.2">
      <c r="A135" s="177"/>
      <c r="D135" s="179" t="str">
        <f>Translations!$B$964</f>
        <v>Reference</v>
      </c>
      <c r="E135" s="817" t="str">
        <f>Translations!$B$965</f>
        <v>Here the data gap should be specified, either by referencing the aircraft, aerodrome, flight numbers etc. for which the data gap occurred, and/or the start and end date of the period where the gap occurred.</v>
      </c>
      <c r="F135" s="817"/>
      <c r="G135" s="817"/>
      <c r="H135" s="817"/>
      <c r="I135" s="817"/>
      <c r="J135" s="817"/>
      <c r="K135" s="817"/>
      <c r="L135" s="107"/>
      <c r="M135" s="178"/>
    </row>
    <row r="136" spans="1:13" s="70" customFormat="1" ht="12.75" customHeight="1" x14ac:dyDescent="0.2">
      <c r="A136" s="177"/>
      <c r="D136" s="179" t="str">
        <f>Translations!$B$966</f>
        <v>Reason</v>
      </c>
      <c r="E136" s="817" t="str">
        <f>Translations!$B$967</f>
        <v>Please describe here the reason why the data gap occurred.</v>
      </c>
      <c r="F136" s="817"/>
      <c r="G136" s="817"/>
      <c r="H136" s="817"/>
      <c r="I136" s="817"/>
      <c r="J136" s="817"/>
      <c r="K136" s="817"/>
      <c r="L136" s="107"/>
      <c r="M136" s="178"/>
    </row>
    <row r="137" spans="1:13" s="70" customFormat="1" ht="25.5" customHeight="1" x14ac:dyDescent="0.2">
      <c r="A137" s="177"/>
      <c r="D137" s="179" t="str">
        <f>Translations!$B$968</f>
        <v>Type</v>
      </c>
      <c r="E137" s="817" t="str">
        <f>Translations!$B$969</f>
        <v>Please describe here the type of data gap, such as "density measurement not available", "fuel uplift not available", "flights missing activity list", etc.</v>
      </c>
      <c r="F137" s="817"/>
      <c r="G137" s="817"/>
      <c r="H137" s="817"/>
      <c r="I137" s="817"/>
      <c r="J137" s="817"/>
      <c r="K137" s="817"/>
      <c r="L137" s="107"/>
      <c r="M137" s="178"/>
    </row>
    <row r="138" spans="1:13" s="70" customFormat="1" ht="25.5" customHeight="1" x14ac:dyDescent="0.2">
      <c r="A138" s="177"/>
      <c r="D138" s="179" t="str">
        <f>Translations!$B$970</f>
        <v>Replacement method</v>
      </c>
      <c r="E138" s="817" t="str">
        <f>Translations!$B$971</f>
        <v>please indicate the method of determining surrogate data, by referencing the procedure in your monitoring plan, or by "small emitter tool" etc.</v>
      </c>
      <c r="F138" s="817"/>
      <c r="G138" s="817"/>
      <c r="H138" s="817"/>
      <c r="I138" s="817"/>
      <c r="J138" s="817"/>
      <c r="K138" s="817"/>
      <c r="L138" s="107"/>
      <c r="M138" s="178"/>
    </row>
    <row r="139" spans="1:13" s="70" customFormat="1" ht="25.5" customHeight="1" x14ac:dyDescent="0.2">
      <c r="A139" s="177"/>
      <c r="D139" s="179" t="str">
        <f>Translations!$B$972</f>
        <v>Emissions</v>
      </c>
      <c r="E139" s="817" t="str">
        <f>Translations!$B$1138</f>
        <v>Please give here the amount of emissions which are affected by the data gap. This figure must be INCLUDED in section 5 and/or section 12 depending on the type.</v>
      </c>
      <c r="F139" s="817"/>
      <c r="G139" s="817"/>
      <c r="H139" s="817"/>
      <c r="I139" s="817"/>
      <c r="J139" s="817"/>
      <c r="K139" s="817"/>
      <c r="L139" s="107"/>
      <c r="M139" s="178"/>
    </row>
    <row r="140" spans="1:13" ht="5.0999999999999996" customHeight="1" x14ac:dyDescent="0.2">
      <c r="C140" s="88"/>
      <c r="D140" s="88"/>
      <c r="E140" s="88"/>
      <c r="F140" s="88"/>
      <c r="G140" s="88"/>
      <c r="H140" s="88"/>
      <c r="I140" s="88"/>
      <c r="J140" s="88"/>
      <c r="K140" s="88"/>
    </row>
    <row r="141" spans="1:13" ht="15" customHeight="1" x14ac:dyDescent="0.2">
      <c r="C141" s="88"/>
      <c r="D141" s="874" t="str">
        <f>Translations!$B$964</f>
        <v>Reference</v>
      </c>
      <c r="E141" s="875"/>
      <c r="F141" s="323" t="str">
        <f>Translations!$B$966</f>
        <v>Reason</v>
      </c>
      <c r="G141" s="868" t="str">
        <f>Translations!$B$968</f>
        <v>Type</v>
      </c>
      <c r="H141" s="869"/>
      <c r="I141" s="868" t="str">
        <f>Translations!$B$970</f>
        <v>Replacement method</v>
      </c>
      <c r="J141" s="869"/>
      <c r="K141" s="242" t="str">
        <f>Translations!$B$972</f>
        <v>Emissions</v>
      </c>
    </row>
    <row r="142" spans="1:13" ht="15" customHeight="1" x14ac:dyDescent="0.2">
      <c r="C142" s="88"/>
      <c r="D142" s="876"/>
      <c r="E142" s="871"/>
      <c r="F142" s="322"/>
      <c r="G142" s="872"/>
      <c r="H142" s="873"/>
      <c r="I142" s="872"/>
      <c r="J142" s="873"/>
      <c r="K142" s="243"/>
    </row>
    <row r="143" spans="1:13" ht="15" customHeight="1" x14ac:dyDescent="0.2">
      <c r="C143" s="88"/>
      <c r="D143" s="870"/>
      <c r="E143" s="871"/>
      <c r="F143" s="322"/>
      <c r="G143" s="872"/>
      <c r="H143" s="873"/>
      <c r="I143" s="872"/>
      <c r="J143" s="873"/>
      <c r="K143" s="243"/>
    </row>
    <row r="144" spans="1:13" ht="15" customHeight="1" x14ac:dyDescent="0.2">
      <c r="C144" s="88"/>
      <c r="D144" s="870"/>
      <c r="E144" s="871"/>
      <c r="F144" s="673"/>
      <c r="G144" s="872"/>
      <c r="H144" s="873"/>
      <c r="I144" s="872"/>
      <c r="J144" s="873"/>
      <c r="K144" s="243"/>
    </row>
    <row r="145" spans="1:13" ht="15" customHeight="1" x14ac:dyDescent="0.2">
      <c r="C145" s="88"/>
      <c r="D145" s="870"/>
      <c r="E145" s="871"/>
      <c r="F145" s="322"/>
      <c r="G145" s="872"/>
      <c r="H145" s="873"/>
      <c r="I145" s="872"/>
      <c r="J145" s="873"/>
      <c r="K145" s="243"/>
    </row>
    <row r="146" spans="1:13" ht="15" customHeight="1" x14ac:dyDescent="0.2">
      <c r="C146" s="88"/>
      <c r="D146" s="870"/>
      <c r="E146" s="871"/>
      <c r="F146" s="322"/>
      <c r="G146" s="872"/>
      <c r="H146" s="873"/>
      <c r="I146" s="872"/>
      <c r="J146" s="873"/>
      <c r="K146" s="243"/>
    </row>
    <row r="147" spans="1:13" ht="15" customHeight="1" x14ac:dyDescent="0.2">
      <c r="C147" s="88"/>
      <c r="D147" s="870"/>
      <c r="E147" s="871"/>
      <c r="F147" s="322"/>
      <c r="G147" s="872"/>
      <c r="H147" s="873"/>
      <c r="I147" s="872"/>
      <c r="J147" s="873"/>
      <c r="K147" s="243"/>
    </row>
    <row r="148" spans="1:13" ht="15" customHeight="1" x14ac:dyDescent="0.2">
      <c r="C148" s="88"/>
      <c r="D148" s="870"/>
      <c r="E148" s="871"/>
      <c r="F148" s="322"/>
      <c r="G148" s="872"/>
      <c r="H148" s="873"/>
      <c r="I148" s="872"/>
      <c r="J148" s="873"/>
      <c r="K148" s="243"/>
    </row>
    <row r="149" spans="1:13" ht="15" customHeight="1" x14ac:dyDescent="0.2">
      <c r="C149" s="88"/>
      <c r="D149" s="870"/>
      <c r="E149" s="871"/>
      <c r="F149" s="322"/>
      <c r="G149" s="872"/>
      <c r="H149" s="873"/>
      <c r="I149" s="872"/>
      <c r="J149" s="873"/>
      <c r="K149" s="243"/>
    </row>
    <row r="150" spans="1:13" ht="15" customHeight="1" x14ac:dyDescent="0.2">
      <c r="C150" s="88"/>
      <c r="D150" s="870"/>
      <c r="E150" s="871"/>
      <c r="F150" s="322"/>
      <c r="G150" s="872"/>
      <c r="H150" s="873"/>
      <c r="I150" s="872"/>
      <c r="J150" s="873"/>
      <c r="K150" s="243"/>
    </row>
    <row r="151" spans="1:13" ht="15" customHeight="1" x14ac:dyDescent="0.2">
      <c r="C151" s="88"/>
      <c r="D151" s="870"/>
      <c r="E151" s="871"/>
      <c r="F151" s="322"/>
      <c r="G151" s="872"/>
      <c r="H151" s="873"/>
      <c r="I151" s="872"/>
      <c r="J151" s="873"/>
      <c r="K151" s="243"/>
    </row>
    <row r="152" spans="1:13" ht="15" customHeight="1" x14ac:dyDescent="0.2">
      <c r="C152" s="88"/>
      <c r="D152" s="870"/>
      <c r="E152" s="871"/>
      <c r="F152" s="322"/>
      <c r="G152" s="872"/>
      <c r="H152" s="873"/>
      <c r="I152" s="872"/>
      <c r="J152" s="873"/>
      <c r="K152" s="243"/>
    </row>
    <row r="153" spans="1:13" ht="15" customHeight="1" x14ac:dyDescent="0.2">
      <c r="C153" s="88"/>
      <c r="D153" s="877" t="s">
        <v>1461</v>
      </c>
      <c r="E153" s="878"/>
      <c r="F153" s="549" t="s">
        <v>1461</v>
      </c>
      <c r="G153" s="879" t="s">
        <v>1461</v>
      </c>
      <c r="H153" s="880"/>
      <c r="I153" s="879" t="s">
        <v>1461</v>
      </c>
      <c r="J153" s="880"/>
      <c r="K153" s="550" t="s">
        <v>1461</v>
      </c>
    </row>
    <row r="154" spans="1:13" s="70" customFormat="1" ht="12.75" customHeight="1" x14ac:dyDescent="0.2">
      <c r="A154" s="177"/>
      <c r="D154" s="818" t="str">
        <f>Translations!$B$1139</f>
        <v>If required, you may add further rows above the "end" markers by inserting rows above this one. This is best done by inserting a copied row.</v>
      </c>
      <c r="E154" s="818"/>
      <c r="F154" s="818"/>
      <c r="G154" s="818"/>
      <c r="H154" s="818"/>
      <c r="I154" s="818"/>
      <c r="J154" s="818"/>
      <c r="K154" s="818"/>
      <c r="L154" s="107"/>
      <c r="M154" s="178"/>
    </row>
    <row r="155" spans="1:13" s="423" customFormat="1" ht="12.75" customHeight="1" x14ac:dyDescent="0.2">
      <c r="A155" s="177"/>
      <c r="D155" s="518"/>
      <c r="E155" s="422"/>
      <c r="F155" s="422"/>
      <c r="G155" s="422"/>
      <c r="H155" s="422"/>
      <c r="I155" s="422"/>
      <c r="J155" s="422"/>
      <c r="K155" s="422"/>
      <c r="L155" s="107"/>
      <c r="M155" s="178"/>
    </row>
    <row r="156" spans="1:13" s="423" customFormat="1" ht="12.75" customHeight="1" x14ac:dyDescent="0.2">
      <c r="A156" s="177"/>
      <c r="C156" s="147" t="s">
        <v>247</v>
      </c>
      <c r="D156" s="794" t="str">
        <f>Translations!$B$1140</f>
        <v>Percentage of EU ETS flights for which data gaps occurred (rounded to nearest 0.1%)</v>
      </c>
      <c r="E156" s="809"/>
      <c r="F156" s="809"/>
      <c r="G156" s="809"/>
      <c r="H156" s="809"/>
      <c r="I156" s="809"/>
      <c r="J156" s="809"/>
      <c r="K156" s="478"/>
      <c r="L156" s="107"/>
      <c r="M156" s="178"/>
    </row>
    <row r="157" spans="1:13" s="423" customFormat="1" ht="12.75" customHeight="1" x14ac:dyDescent="0.2">
      <c r="A157" s="177"/>
      <c r="D157" s="422"/>
      <c r="E157" s="422"/>
      <c r="F157" s="422"/>
      <c r="G157" s="422"/>
      <c r="H157" s="422"/>
      <c r="I157" s="422"/>
      <c r="J157" s="422"/>
      <c r="K157" s="422"/>
      <c r="L157" s="107"/>
      <c r="M157" s="178"/>
    </row>
    <row r="158" spans="1:13" s="423" customFormat="1" ht="4.9000000000000004" customHeight="1" x14ac:dyDescent="0.2">
      <c r="A158" s="177"/>
      <c r="B158" s="479"/>
      <c r="C158" s="479"/>
      <c r="D158" s="480"/>
      <c r="E158" s="481"/>
      <c r="F158" s="481"/>
      <c r="G158" s="481"/>
      <c r="H158" s="481"/>
      <c r="I158" s="481"/>
      <c r="J158" s="481"/>
      <c r="K158" s="481"/>
      <c r="L158" s="480"/>
      <c r="M158" s="178"/>
    </row>
    <row r="159" spans="1:13" s="423" customFormat="1" ht="25.5" customHeight="1" x14ac:dyDescent="0.2">
      <c r="A159" s="177"/>
      <c r="B159" s="479"/>
      <c r="C159" s="147" t="s">
        <v>283</v>
      </c>
      <c r="D159" s="794" t="str">
        <f>Translations!$B$1141</f>
        <v>Percentage of international (CORSIA) flights for which data gaps occurred (rounded to nearest 0.1%)</v>
      </c>
      <c r="E159" s="809"/>
      <c r="F159" s="809"/>
      <c r="G159" s="809"/>
      <c r="H159" s="809"/>
      <c r="I159" s="809"/>
      <c r="J159" s="809"/>
      <c r="K159" s="478">
        <v>1E-3</v>
      </c>
      <c r="L159" s="480"/>
      <c r="M159" s="178"/>
    </row>
    <row r="160" spans="1:13" s="423" customFormat="1" ht="25.9" customHeight="1" x14ac:dyDescent="0.2">
      <c r="A160" s="177"/>
      <c r="B160" s="479"/>
      <c r="D160" s="818" t="str">
        <f>Translations!$B$1142</f>
        <v>Note: If unclear in the table above, whether data gaps apply to EU ETS, CORSIA, or both types of data, please add relevant information in the table, e.g. by specifying it in the "type" column.</v>
      </c>
      <c r="E160" s="763"/>
      <c r="F160" s="763"/>
      <c r="G160" s="763"/>
      <c r="H160" s="763"/>
      <c r="I160" s="763"/>
      <c r="J160" s="763"/>
      <c r="K160" s="763"/>
      <c r="L160" s="480"/>
      <c r="M160" s="178"/>
    </row>
    <row r="161" spans="1:13" s="423" customFormat="1" ht="4.9000000000000004" customHeight="1" x14ac:dyDescent="0.2">
      <c r="A161" s="177"/>
      <c r="B161" s="479"/>
      <c r="C161" s="479"/>
      <c r="D161" s="480"/>
      <c r="E161" s="481"/>
      <c r="F161" s="481"/>
      <c r="G161" s="481"/>
      <c r="H161" s="481"/>
      <c r="I161" s="481"/>
      <c r="J161" s="481"/>
      <c r="K161" s="481"/>
      <c r="L161" s="480"/>
      <c r="M161" s="178"/>
    </row>
    <row r="162" spans="1:13" s="423" customFormat="1" ht="12.75" customHeight="1" x14ac:dyDescent="0.2">
      <c r="A162" s="177"/>
      <c r="D162" s="422"/>
      <c r="E162" s="422"/>
      <c r="F162" s="422"/>
      <c r="G162" s="422"/>
      <c r="H162" s="422"/>
      <c r="I162" s="422"/>
      <c r="J162" s="422"/>
      <c r="K162" s="422"/>
      <c r="L162" s="107"/>
      <c r="M162" s="178"/>
    </row>
    <row r="164" spans="1:13" x14ac:dyDescent="0.2">
      <c r="C164" s="152"/>
      <c r="D164" s="867" t="str">
        <f>Translations!$B$974</f>
        <v>&lt;&lt;&lt; Click here to proceed to section 8 "Detailed emission data" &gt;&gt;&gt;</v>
      </c>
      <c r="E164" s="867"/>
      <c r="F164" s="867"/>
      <c r="G164" s="867"/>
      <c r="H164" s="867"/>
      <c r="I164" s="152"/>
      <c r="J164" s="152"/>
      <c r="K164" s="152"/>
    </row>
  </sheetData>
  <sheetProtection sheet="1" objects="1" scenarios="1" formatCells="0" formatColumns="0" formatRows="0" insertColumns="0" insertRows="0"/>
  <mergeCells count="165">
    <mergeCell ref="D49:K49"/>
    <mergeCell ref="J115:K115"/>
    <mergeCell ref="J117:K117"/>
    <mergeCell ref="I50:J50"/>
    <mergeCell ref="I51:J51"/>
    <mergeCell ref="I52:J52"/>
    <mergeCell ref="I53:J53"/>
    <mergeCell ref="I54:J54"/>
    <mergeCell ref="I55:J55"/>
    <mergeCell ref="I56:J56"/>
    <mergeCell ref="I57:J57"/>
    <mergeCell ref="I58:J58"/>
    <mergeCell ref="D52:E52"/>
    <mergeCell ref="D53:E53"/>
    <mergeCell ref="D54:E54"/>
    <mergeCell ref="D55:E55"/>
    <mergeCell ref="D56:E56"/>
    <mergeCell ref="D57:E57"/>
    <mergeCell ref="G52:H52"/>
    <mergeCell ref="G53:H53"/>
    <mergeCell ref="G54:H54"/>
    <mergeCell ref="D91:H91"/>
    <mergeCell ref="I97:K97"/>
    <mergeCell ref="D96:K96"/>
    <mergeCell ref="D146:E146"/>
    <mergeCell ref="D147:E147"/>
    <mergeCell ref="D148:E148"/>
    <mergeCell ref="D149:E149"/>
    <mergeCell ref="D124:J124"/>
    <mergeCell ref="D125:K125"/>
    <mergeCell ref="E35:G35"/>
    <mergeCell ref="D95:K95"/>
    <mergeCell ref="E37:G37"/>
    <mergeCell ref="E38:G38"/>
    <mergeCell ref="D45:K45"/>
    <mergeCell ref="G59:H59"/>
    <mergeCell ref="G60:H60"/>
    <mergeCell ref="I59:J59"/>
    <mergeCell ref="I60:J60"/>
    <mergeCell ref="D59:E59"/>
    <mergeCell ref="D60:E60"/>
    <mergeCell ref="D88:K88"/>
    <mergeCell ref="D87:H87"/>
    <mergeCell ref="D85:K85"/>
    <mergeCell ref="E83:F83"/>
    <mergeCell ref="E84:F84"/>
    <mergeCell ref="G55:H55"/>
    <mergeCell ref="G56:H56"/>
    <mergeCell ref="D160:K160"/>
    <mergeCell ref="D156:J156"/>
    <mergeCell ref="D152:E152"/>
    <mergeCell ref="D153:E153"/>
    <mergeCell ref="G153:H153"/>
    <mergeCell ref="G147:H147"/>
    <mergeCell ref="I153:J153"/>
    <mergeCell ref="D154:K154"/>
    <mergeCell ref="G151:H151"/>
    <mergeCell ref="I151:J151"/>
    <mergeCell ref="G152:H152"/>
    <mergeCell ref="I152:J152"/>
    <mergeCell ref="D159:J159"/>
    <mergeCell ref="G150:H150"/>
    <mergeCell ref="I150:J150"/>
    <mergeCell ref="D150:E150"/>
    <mergeCell ref="D151:E151"/>
    <mergeCell ref="I148:J148"/>
    <mergeCell ref="G149:H149"/>
    <mergeCell ref="I149:J149"/>
    <mergeCell ref="D164:H164"/>
    <mergeCell ref="E135:K135"/>
    <mergeCell ref="E137:K137"/>
    <mergeCell ref="E138:K138"/>
    <mergeCell ref="E139:K139"/>
    <mergeCell ref="G141:H141"/>
    <mergeCell ref="I141:J141"/>
    <mergeCell ref="D143:E143"/>
    <mergeCell ref="D144:E144"/>
    <mergeCell ref="D145:E145"/>
    <mergeCell ref="G144:H144"/>
    <mergeCell ref="I144:J144"/>
    <mergeCell ref="G145:H145"/>
    <mergeCell ref="I145:J145"/>
    <mergeCell ref="G146:H146"/>
    <mergeCell ref="I146:J146"/>
    <mergeCell ref="I147:J147"/>
    <mergeCell ref="G148:H148"/>
    <mergeCell ref="G143:H143"/>
    <mergeCell ref="I143:J143"/>
    <mergeCell ref="G142:H142"/>
    <mergeCell ref="I142:J142"/>
    <mergeCell ref="D141:E141"/>
    <mergeCell ref="D142:E142"/>
    <mergeCell ref="C3:K3"/>
    <mergeCell ref="I9:K9"/>
    <mergeCell ref="D14:K14"/>
    <mergeCell ref="D15:K15"/>
    <mergeCell ref="D5:K5"/>
    <mergeCell ref="D7:H7"/>
    <mergeCell ref="D9:H9"/>
    <mergeCell ref="I12:K12"/>
    <mergeCell ref="D11:K11"/>
    <mergeCell ref="I7:K7"/>
    <mergeCell ref="E42:G42"/>
    <mergeCell ref="E43:G43"/>
    <mergeCell ref="E44:G44"/>
    <mergeCell ref="E80:F80"/>
    <mergeCell ref="E81:F81"/>
    <mergeCell ref="E77:F77"/>
    <mergeCell ref="E78:F78"/>
    <mergeCell ref="E79:F79"/>
    <mergeCell ref="E82:F82"/>
    <mergeCell ref="D64:K64"/>
    <mergeCell ref="E65:K65"/>
    <mergeCell ref="E66:K66"/>
    <mergeCell ref="E67:K67"/>
    <mergeCell ref="E69:K69"/>
    <mergeCell ref="E68:K68"/>
    <mergeCell ref="D48:K48"/>
    <mergeCell ref="D61:K61"/>
    <mergeCell ref="D50:E50"/>
    <mergeCell ref="D51:E51"/>
    <mergeCell ref="G57:H57"/>
    <mergeCell ref="G58:H58"/>
    <mergeCell ref="D58:E58"/>
    <mergeCell ref="G50:H50"/>
    <mergeCell ref="G51:H51"/>
    <mergeCell ref="D16:K16"/>
    <mergeCell ref="D17:K17"/>
    <mergeCell ref="E71:F71"/>
    <mergeCell ref="E72:F72"/>
    <mergeCell ref="E31:G31"/>
    <mergeCell ref="E32:G32"/>
    <mergeCell ref="E33:G33"/>
    <mergeCell ref="E34:G34"/>
    <mergeCell ref="D90:H90"/>
    <mergeCell ref="D29:K29"/>
    <mergeCell ref="E25:K25"/>
    <mergeCell ref="E26:K26"/>
    <mergeCell ref="E27:K27"/>
    <mergeCell ref="E28:K28"/>
    <mergeCell ref="E39:G39"/>
    <mergeCell ref="E40:G40"/>
    <mergeCell ref="E41:G41"/>
    <mergeCell ref="E73:F73"/>
    <mergeCell ref="E74:F74"/>
    <mergeCell ref="E75:F75"/>
    <mergeCell ref="E76:F76"/>
    <mergeCell ref="D21:J21"/>
    <mergeCell ref="D24:K24"/>
    <mergeCell ref="E36:G36"/>
    <mergeCell ref="E136:K136"/>
    <mergeCell ref="D134:K134"/>
    <mergeCell ref="D131:K131"/>
    <mergeCell ref="D132:K132"/>
    <mergeCell ref="D99:K99"/>
    <mergeCell ref="D107:K107"/>
    <mergeCell ref="H105:K105"/>
    <mergeCell ref="D111:K111"/>
    <mergeCell ref="D130:K130"/>
    <mergeCell ref="D100:K100"/>
    <mergeCell ref="D120:K120"/>
    <mergeCell ref="D122:J122"/>
    <mergeCell ref="J110:K110"/>
    <mergeCell ref="D112:K112"/>
    <mergeCell ref="D113:K113"/>
  </mergeCells>
  <conditionalFormatting sqref="D99:K100 D116:K116">
    <cfRule type="expression" dxfId="214" priority="33" stopIfTrue="1">
      <formula>($M$97=TRUE)</formula>
    </cfRule>
  </conditionalFormatting>
  <conditionalFormatting sqref="G102:G104">
    <cfRule type="expression" dxfId="213" priority="34" stopIfTrue="1">
      <formula>($M$97=TRUE)</formula>
    </cfRule>
  </conditionalFormatting>
  <conditionalFormatting sqref="D14:K14">
    <cfRule type="expression" dxfId="212" priority="66" stopIfTrue="1">
      <formula>($M$12=TRUE)</formula>
    </cfRule>
  </conditionalFormatting>
  <conditionalFormatting sqref="D15:K15">
    <cfRule type="expression" dxfId="211" priority="67" stopIfTrue="1">
      <formula>($M$12=TRUE)</formula>
    </cfRule>
  </conditionalFormatting>
  <conditionalFormatting sqref="D16:K17">
    <cfRule type="expression" dxfId="210" priority="29" stopIfTrue="1">
      <formula>($M$12=TRUE)</formula>
    </cfRule>
  </conditionalFormatting>
  <conditionalFormatting sqref="D96:K96">
    <cfRule type="expression" dxfId="209" priority="28" stopIfTrue="1">
      <formula>($M$97=TRUE)</formula>
    </cfRule>
  </conditionalFormatting>
  <conditionalFormatting sqref="D111:K111">
    <cfRule type="expression" dxfId="208" priority="27" stopIfTrue="1">
      <formula>($M$97=TRUE)</formula>
    </cfRule>
  </conditionalFormatting>
  <conditionalFormatting sqref="D112:K112">
    <cfRule type="expression" dxfId="207" priority="26" stopIfTrue="1">
      <formula>($M$97=TRUE)</formula>
    </cfRule>
  </conditionalFormatting>
  <conditionalFormatting sqref="D113:K114 E117:I117 D115:J115">
    <cfRule type="expression" dxfId="206" priority="25" stopIfTrue="1">
      <formula>($M$97=TRUE)</formula>
    </cfRule>
  </conditionalFormatting>
  <conditionalFormatting sqref="B119:L119 B120:D120 L120 B121:L121 B123:L123 B122:D122 K122:L122 B124 B125:D125 L124:L125">
    <cfRule type="expression" dxfId="205" priority="24">
      <formula>CONTR_CORSIAapplied=FALSE</formula>
    </cfRule>
  </conditionalFormatting>
  <conditionalFormatting sqref="B126:L126">
    <cfRule type="expression" dxfId="204" priority="23">
      <formula>CONTR_CORSIAapplied=FALSE</formula>
    </cfRule>
  </conditionalFormatting>
  <conditionalFormatting sqref="C124:D124 K124">
    <cfRule type="expression" dxfId="203" priority="22">
      <formula>CONTR_CORSIAapplied=FALSE</formula>
    </cfRule>
  </conditionalFormatting>
  <conditionalFormatting sqref="B158:L161">
    <cfRule type="expression" dxfId="202" priority="20">
      <formula>CONTR_CORSIAapplied=FALSE</formula>
    </cfRule>
  </conditionalFormatting>
  <conditionalFormatting sqref="B19:L46 B61:L92 I50:I59 L50:L60 B50:D59 F50:G59 B116:L116 B60">
    <cfRule type="expression" dxfId="201" priority="18">
      <formula>CONTR_onlyCORSIA=TRUE</formula>
    </cfRule>
  </conditionalFormatting>
  <conditionalFormatting sqref="B94:L114 B115 B118:L118 B117 E117:I117 D115:J115 L115 L117">
    <cfRule type="expression" dxfId="200" priority="17">
      <formula>CONTR_onlyCORSIA=TRUE</formula>
    </cfRule>
  </conditionalFormatting>
  <conditionalFormatting sqref="B155:L157">
    <cfRule type="expression" dxfId="199" priority="16">
      <formula>CONTR_onlyCORSIA=TRUE</formula>
    </cfRule>
  </conditionalFormatting>
  <conditionalFormatting sqref="B47:B48 L47:L48">
    <cfRule type="expression" dxfId="198" priority="15">
      <formula>CONTR_onlyCORSIA=TRUE</formula>
    </cfRule>
  </conditionalFormatting>
  <conditionalFormatting sqref="C47:K48">
    <cfRule type="expression" dxfId="197" priority="14">
      <formula>CONTR_onlyCORSIA=TRUE</formula>
    </cfRule>
  </conditionalFormatting>
  <conditionalFormatting sqref="K50:K59">
    <cfRule type="expression" dxfId="196" priority="12">
      <formula>CONTR_onlyCORSIA=TRUE</formula>
    </cfRule>
  </conditionalFormatting>
  <conditionalFormatting sqref="B49 L49">
    <cfRule type="expression" dxfId="195" priority="11">
      <formula>CONTR_onlyCORSIA=TRUE</formula>
    </cfRule>
  </conditionalFormatting>
  <conditionalFormatting sqref="C49:K49">
    <cfRule type="expression" dxfId="194" priority="10">
      <formula>CONTR_onlyCORSIA=TRUE</formula>
    </cfRule>
  </conditionalFormatting>
  <conditionalFormatting sqref="C115">
    <cfRule type="expression" dxfId="193" priority="9">
      <formula>CONTR_CORSIAapplied=FALSE</formula>
    </cfRule>
  </conditionalFormatting>
  <conditionalFormatting sqref="D117">
    <cfRule type="expression" dxfId="192" priority="8" stopIfTrue="1">
      <formula>($M$97=TRUE)</formula>
    </cfRule>
  </conditionalFormatting>
  <conditionalFormatting sqref="D117">
    <cfRule type="expression" dxfId="191" priority="7">
      <formula>CONTR_onlyCORSIA=TRUE</formula>
    </cfRule>
  </conditionalFormatting>
  <conditionalFormatting sqref="C117">
    <cfRule type="expression" dxfId="190" priority="6">
      <formula>CONTR_CORSIAapplied=FALSE</formula>
    </cfRule>
  </conditionalFormatting>
  <conditionalFormatting sqref="J117">
    <cfRule type="expression" dxfId="189" priority="5" stopIfTrue="1">
      <formula>($M$97=TRUE)</formula>
    </cfRule>
  </conditionalFormatting>
  <conditionalFormatting sqref="J117">
    <cfRule type="expression" dxfId="188" priority="4">
      <formula>CONTR_onlyCORSIA=TRUE</formula>
    </cfRule>
  </conditionalFormatting>
  <conditionalFormatting sqref="C60">
    <cfRule type="expression" dxfId="187" priority="3">
      <formula>CONTR_onlyCORSIA=TRUE</formula>
    </cfRule>
  </conditionalFormatting>
  <conditionalFormatting sqref="I60 D60 F60:G60">
    <cfRule type="expression" dxfId="186" priority="2">
      <formula>CONTR_onlyCORSIA=TRUE</formula>
    </cfRule>
  </conditionalFormatting>
  <conditionalFormatting sqref="K60">
    <cfRule type="expression" dxfId="185" priority="1">
      <formula>CONTR_onlyCORSIA=TRUE</formula>
    </cfRule>
  </conditionalFormatting>
  <dataValidations count="3">
    <dataValidation type="list" allowBlank="1" showInputMessage="1" showErrorMessage="1" sqref="I12:K12 I97:K97 K122 K124">
      <formula1>TrueFalse</formula1>
    </dataValidation>
    <dataValidation type="list" allowBlank="1" showInputMessage="1" showErrorMessage="1" sqref="F51:F59">
      <formula1>CORSIA_FuelsList</formula1>
    </dataValidation>
    <dataValidation type="list" allowBlank="1" showInputMessage="1" showErrorMessage="1" sqref="J115:K115">
      <formula1>CommissionApprovedTools</formula1>
    </dataValidation>
  </dataValidations>
  <hyperlinks>
    <hyperlink ref="D164:H164" location="'Emissions Data'!A1" display="&lt;&lt;&lt; Click here to proceed to section 9 &quot;Detailed emission data&quot; &gt;&gt;&gt;"/>
  </hyperlinks>
  <pageMargins left="0.78740157480314965" right="0.78740157480314965" top="0.78740157480314965" bottom="0.78740157480314965" header="0.39370078740157483" footer="0.39370078740157483"/>
  <pageSetup paperSize="9" scale="76" fitToHeight="4" orientation="portrait" r:id="rId1"/>
  <headerFooter alignWithMargins="0">
    <oddFooter>&amp;L&amp;F&amp;C&amp;A&amp;R&amp;P / &amp;N</oddFooter>
  </headerFooter>
  <rowBreaks count="1" manualBreakCount="1">
    <brk id="92"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2:M115"/>
  <sheetViews>
    <sheetView showGridLines="0" zoomScale="190" zoomScaleNormal="190" zoomScaleSheetLayoutView="100" workbookViewId="0">
      <selection activeCell="A80" sqref="A80:XFD240"/>
    </sheetView>
  </sheetViews>
  <sheetFormatPr defaultColWidth="11.42578125" defaultRowHeight="12.75" x14ac:dyDescent="0.2"/>
  <cols>
    <col min="1" max="1" width="3.140625" style="197" customWidth="1"/>
    <col min="2" max="2" width="4.140625" style="197" customWidth="1"/>
    <col min="3" max="4" width="16.7109375" style="197" customWidth="1"/>
    <col min="5" max="10" width="12.7109375" style="197" customWidth="1"/>
    <col min="11" max="11" width="11.42578125" style="197"/>
    <col min="12" max="15" width="11.42578125" style="197" customWidth="1"/>
    <col min="16" max="16384" width="11.42578125" style="197"/>
  </cols>
  <sheetData>
    <row r="2" spans="1:13" ht="23.25" customHeight="1" x14ac:dyDescent="0.2">
      <c r="B2" s="196" t="str">
        <f>Translations!$B$1143</f>
        <v>EMISSION DATA PER COUNTRY AND FUEL – EU ETS</v>
      </c>
      <c r="C2" s="196"/>
      <c r="D2" s="196"/>
      <c r="E2" s="196"/>
      <c r="F2" s="196"/>
      <c r="G2" s="196"/>
      <c r="H2" s="196"/>
      <c r="I2" s="196"/>
    </row>
    <row r="4" spans="1:13" ht="15.75" x14ac:dyDescent="0.2">
      <c r="B4" s="241">
        <v>8</v>
      </c>
      <c r="C4" s="198" t="str">
        <f>Translations!$B$1039</f>
        <v>Detailed emissions data – EU ETS</v>
      </c>
      <c r="D4" s="198"/>
      <c r="E4" s="198"/>
      <c r="F4" s="198"/>
      <c r="G4" s="198"/>
      <c r="H4" s="198"/>
      <c r="I4" s="198"/>
      <c r="J4" s="198"/>
      <c r="K4" s="198"/>
    </row>
    <row r="6" spans="1:13" ht="28.5" customHeight="1" x14ac:dyDescent="0.2">
      <c r="B6" s="199" t="s">
        <v>244</v>
      </c>
      <c r="C6" s="897" t="str">
        <f>Translations!$B$976</f>
        <v>The following table is used for control purposes only. Please make sure that the totals are consistent with the result of section 5(c). The following sections (b) and (c) should be filled without any double counting of emissions.</v>
      </c>
      <c r="D6" s="803"/>
      <c r="E6" s="803"/>
      <c r="F6" s="803"/>
      <c r="G6" s="803"/>
      <c r="H6" s="803"/>
      <c r="I6" s="803"/>
      <c r="J6" s="803"/>
      <c r="K6" s="763"/>
    </row>
    <row r="7" spans="1:13" ht="55.5" customHeight="1" x14ac:dyDescent="0.2">
      <c r="B7" s="199"/>
      <c r="C7" s="897"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917"/>
      <c r="E7" s="917"/>
      <c r="F7" s="917"/>
      <c r="G7" s="917"/>
      <c r="H7" s="917"/>
      <c r="I7" s="917"/>
      <c r="J7" s="917"/>
      <c r="K7" s="763"/>
    </row>
    <row r="8" spans="1:13" ht="25.5" customHeight="1" x14ac:dyDescent="0.2">
      <c r="B8" s="199"/>
      <c r="C8" s="897" t="str">
        <f>Translations!$B$978</f>
        <v>Note: Only fossil emissions are accounted for in this section. This includes biomass emissions for which sustainability criteria have not been proven.</v>
      </c>
      <c r="D8" s="917"/>
      <c r="E8" s="917"/>
      <c r="F8" s="917"/>
      <c r="G8" s="917"/>
      <c r="H8" s="917"/>
      <c r="I8" s="917"/>
      <c r="J8" s="917"/>
      <c r="K8" s="763"/>
    </row>
    <row r="9" spans="1:13" ht="13.5" thickBot="1" x14ac:dyDescent="0.25"/>
    <row r="10" spans="1:13" x14ac:dyDescent="0.2">
      <c r="C10" s="200"/>
      <c r="D10" s="201"/>
      <c r="E10" s="904" t="str">
        <f>Translations!$B$979</f>
        <v>Emissions from each Fuel [t CO2]</v>
      </c>
      <c r="F10" s="905"/>
      <c r="G10" s="905"/>
      <c r="H10" s="905"/>
      <c r="I10" s="905"/>
      <c r="J10" s="895" t="str">
        <f>Translations!$B$980</f>
        <v>TOTAL [t CO2]</v>
      </c>
      <c r="K10" s="893" t="str">
        <f>Translations!$B$1026</f>
        <v>Total number of flights</v>
      </c>
      <c r="L10" s="202"/>
    </row>
    <row r="11" spans="1:13" ht="33.75" x14ac:dyDescent="0.2">
      <c r="C11" s="203"/>
      <c r="D11" s="204"/>
      <c r="E11" s="205" t="str">
        <f>Translations!$B$981</f>
        <v>Jet kerosene (jet A1 or 
jet A)</v>
      </c>
      <c r="F11" s="205" t="str">
        <f>Translations!$B$274</f>
        <v>Jet gasoline (Jet B)</v>
      </c>
      <c r="G11" s="205" t="str">
        <f>Translations!$B$275</f>
        <v>Aviation gasoline (AvGas)</v>
      </c>
      <c r="H11" s="206" t="str">
        <f>Translations!$B$982</f>
        <v>Alternative fuel 1</v>
      </c>
      <c r="I11" s="206" t="str">
        <f>Translations!$B$983</f>
        <v>&lt;add more fuels before this column&gt;</v>
      </c>
      <c r="J11" s="918"/>
      <c r="K11" s="894"/>
      <c r="L11" s="202"/>
      <c r="M11" s="417"/>
    </row>
    <row r="12" spans="1:13" ht="39.950000000000003" customHeight="1" x14ac:dyDescent="0.2">
      <c r="B12" s="207" t="s">
        <v>1065</v>
      </c>
      <c r="C12" s="910" t="str">
        <f>Translations!$B$984</f>
        <v>Total aggregated CO2 emissions from all flights relating to the reduced scope of the EU ETS Directive (= B + C)</v>
      </c>
      <c r="D12" s="836"/>
      <c r="E12" s="244">
        <f>E13+E14</f>
        <v>0</v>
      </c>
      <c r="F12" s="244">
        <f>F13+F14</f>
        <v>0</v>
      </c>
      <c r="G12" s="244">
        <f>G13+G14</f>
        <v>0</v>
      </c>
      <c r="H12" s="244">
        <f>H13+H14</f>
        <v>0</v>
      </c>
      <c r="I12" s="244">
        <f>I13+I14</f>
        <v>0</v>
      </c>
      <c r="J12" s="482">
        <f>SUM(E12:I12)</f>
        <v>0</v>
      </c>
      <c r="K12" s="483">
        <f>K13+K14</f>
        <v>0</v>
      </c>
      <c r="L12" s="202"/>
    </row>
    <row r="13" spans="1:13" ht="39.950000000000003" customHeight="1" x14ac:dyDescent="0.2">
      <c r="B13" s="207" t="s">
        <v>1064</v>
      </c>
      <c r="C13" s="906" t="str">
        <f>Translations!$B$985</f>
        <v>of which departure MS is the same as arrival MS (domestic flights, =sum of section (b))</v>
      </c>
      <c r="D13" s="907"/>
      <c r="E13" s="245">
        <f>E56</f>
        <v>0</v>
      </c>
      <c r="F13" s="245">
        <f>F56</f>
        <v>0</v>
      </c>
      <c r="G13" s="245">
        <f>G56</f>
        <v>0</v>
      </c>
      <c r="H13" s="245">
        <f>H56</f>
        <v>0</v>
      </c>
      <c r="I13" s="245">
        <f>I56</f>
        <v>0</v>
      </c>
      <c r="J13" s="482">
        <f>SUM(E13:I13)</f>
        <v>0</v>
      </c>
      <c r="K13" s="484">
        <f>K56</f>
        <v>0</v>
      </c>
      <c r="L13" s="202"/>
    </row>
    <row r="14" spans="1:13" ht="39.950000000000003" customHeight="1" x14ac:dyDescent="0.2">
      <c r="B14" s="207" t="s">
        <v>1062</v>
      </c>
      <c r="C14" s="906" t="str">
        <f>Translations!$B$986</f>
        <v>of which all other intra EEA flights</v>
      </c>
      <c r="D14" s="907"/>
      <c r="E14" s="244">
        <f>E15+E16</f>
        <v>0</v>
      </c>
      <c r="F14" s="244">
        <f>F15+F16</f>
        <v>0</v>
      </c>
      <c r="G14" s="244">
        <f>G15+G16</f>
        <v>0</v>
      </c>
      <c r="H14" s="244">
        <f>H15+H16</f>
        <v>0</v>
      </c>
      <c r="I14" s="244">
        <f>I15+I16</f>
        <v>0</v>
      </c>
      <c r="J14" s="482">
        <f>SUM(E14:I14)</f>
        <v>0</v>
      </c>
      <c r="K14" s="483">
        <f>K15+K16</f>
        <v>0</v>
      </c>
      <c r="L14" s="202"/>
    </row>
    <row r="15" spans="1:13" ht="39.950000000000003" customHeight="1" thickBot="1" x14ac:dyDescent="0.25">
      <c r="B15" s="207" t="s">
        <v>1061</v>
      </c>
      <c r="C15" s="908" t="str">
        <f>Translations!$B$987</f>
        <v>emissions from all flights departing from a Member State to another Member State (=sum of section (c))</v>
      </c>
      <c r="D15" s="909"/>
      <c r="E15" s="244">
        <f>E81</f>
        <v>0</v>
      </c>
      <c r="F15" s="244">
        <f>F81</f>
        <v>0</v>
      </c>
      <c r="G15" s="244">
        <f>G81</f>
        <v>0</v>
      </c>
      <c r="H15" s="244">
        <f>H81</f>
        <v>0</v>
      </c>
      <c r="I15" s="244">
        <f>I81</f>
        <v>0</v>
      </c>
      <c r="J15" s="482">
        <f>SUM(E15:I15)</f>
        <v>0</v>
      </c>
      <c r="K15" s="483">
        <f>K81</f>
        <v>0</v>
      </c>
      <c r="L15" s="202"/>
    </row>
    <row r="16" spans="1:13" ht="39.950000000000003" hidden="1" customHeight="1" thickBot="1" x14ac:dyDescent="0.25">
      <c r="A16" s="440"/>
      <c r="B16" s="207" t="s">
        <v>1060</v>
      </c>
      <c r="C16" s="908" t="str">
        <f>Translations!$B$988</f>
        <v>emissions from all flights arriving at a Member State from a third country (=sum of section (d))</v>
      </c>
      <c r="D16" s="909"/>
      <c r="E16" s="244">
        <f>E113</f>
        <v>0</v>
      </c>
      <c r="F16" s="244">
        <f>F113</f>
        <v>0</v>
      </c>
      <c r="G16" s="244">
        <f>G113</f>
        <v>0</v>
      </c>
      <c r="H16" s="244">
        <f>H113</f>
        <v>0</v>
      </c>
      <c r="I16" s="244">
        <f>I113</f>
        <v>0</v>
      </c>
      <c r="J16" s="482">
        <f>SUM(E16:I16)</f>
        <v>0</v>
      </c>
      <c r="K16" s="485">
        <f>K113</f>
        <v>0</v>
      </c>
      <c r="L16" s="202"/>
      <c r="M16" s="418" t="s">
        <v>1352</v>
      </c>
    </row>
    <row r="17" spans="2:12" x14ac:dyDescent="0.2">
      <c r="C17" s="208" t="str">
        <f>Translations!$B$1035</f>
        <v xml:space="preserve">Please note that all figures should only include emissions to be reported under the EU ETS, i.e. relate to the reduced scope. </v>
      </c>
      <c r="D17" s="208"/>
      <c r="E17" s="208"/>
      <c r="F17" s="208"/>
      <c r="G17" s="208"/>
      <c r="H17" s="208"/>
      <c r="I17" s="208"/>
      <c r="J17" s="208"/>
      <c r="K17" s="492"/>
    </row>
    <row r="18" spans="2:12" x14ac:dyDescent="0.2">
      <c r="C18" s="197" t="str">
        <f>Translations!$B$989</f>
        <v>Total emissions entered in section 5(c):</v>
      </c>
      <c r="F18" s="246">
        <f>'Emissions overview'!I87</f>
        <v>0</v>
      </c>
      <c r="G18" s="248" t="s">
        <v>1018</v>
      </c>
    </row>
    <row r="19" spans="2:12" x14ac:dyDescent="0.2">
      <c r="C19" s="197" t="str">
        <f>Translations!$B$990</f>
        <v>Difference to data given in this sheet:</v>
      </c>
      <c r="F19" s="247">
        <f>F18-J12</f>
        <v>0</v>
      </c>
      <c r="G19" s="248" t="s">
        <v>1018</v>
      </c>
    </row>
    <row r="21" spans="2:12" ht="12.75" customHeight="1" x14ac:dyDescent="0.2">
      <c r="B21" s="199" t="s">
        <v>247</v>
      </c>
      <c r="C21" s="897" t="str">
        <f>Translations!$B$991</f>
        <v>Aggregated CO2 emissions from all flights of which departure Member State is the same as arrival Member State (domestic flights):</v>
      </c>
      <c r="D21" s="803"/>
      <c r="E21" s="803"/>
      <c r="F21" s="803"/>
      <c r="G21" s="803"/>
      <c r="H21" s="803"/>
      <c r="I21" s="803"/>
      <c r="J21" s="803"/>
      <c r="K21" s="763"/>
    </row>
    <row r="22" spans="2:12" ht="25.5" customHeight="1" thickBot="1" x14ac:dyDescent="0.25">
      <c r="C22" s="901" t="str">
        <f>Translations!$B$1144</f>
        <v>Please complete the following table with the appropriate data for the reporting year. Note that the emission factors presented in section 5(b) MUST BE USED for calculating these emissions.</v>
      </c>
      <c r="D22" s="763"/>
      <c r="E22" s="763"/>
      <c r="F22" s="763"/>
      <c r="G22" s="763"/>
      <c r="H22" s="763"/>
      <c r="I22" s="763"/>
      <c r="J22" s="763"/>
      <c r="K22" s="763"/>
    </row>
    <row r="23" spans="2:12" x14ac:dyDescent="0.2">
      <c r="C23" s="209"/>
      <c r="D23" s="210"/>
      <c r="E23" s="904" t="str">
        <f>Translations!$B$979</f>
        <v>Emissions from each Fuel [t CO2]</v>
      </c>
      <c r="F23" s="905"/>
      <c r="G23" s="905"/>
      <c r="H23" s="905"/>
      <c r="I23" s="905"/>
      <c r="J23" s="895" t="str">
        <f>Translations!$B$980</f>
        <v>TOTAL [t CO2]</v>
      </c>
      <c r="K23" s="893" t="str">
        <f>Translations!$B$1026</f>
        <v>Total number of flights</v>
      </c>
      <c r="L23" s="202"/>
    </row>
    <row r="24" spans="2:12" ht="33.75" x14ac:dyDescent="0.2">
      <c r="C24" s="902" t="str">
        <f>Translations!$B$993</f>
        <v>Member State of departure and arrival</v>
      </c>
      <c r="D24" s="915"/>
      <c r="E24" s="205" t="str">
        <f>Translations!$B$981</f>
        <v>Jet kerosene (jet A1 or 
jet A)</v>
      </c>
      <c r="F24" s="205" t="str">
        <f>Translations!$B$274</f>
        <v>Jet gasoline (Jet B)</v>
      </c>
      <c r="G24" s="205" t="str">
        <f>Translations!$B$275</f>
        <v>Aviation gasoline (AvGas)</v>
      </c>
      <c r="H24" s="206" t="str">
        <f>Translations!$B$982</f>
        <v>Alternative fuel 1</v>
      </c>
      <c r="I24" s="206" t="str">
        <f>Translations!$B$983</f>
        <v>&lt;add more fuels before this column&gt;</v>
      </c>
      <c r="J24" s="896"/>
      <c r="K24" s="894"/>
      <c r="L24" s="202"/>
    </row>
    <row r="25" spans="2:12" x14ac:dyDescent="0.2">
      <c r="C25" s="211" t="str">
        <f>Translations!$B$369</f>
        <v>Austria</v>
      </c>
      <c r="D25" s="212"/>
      <c r="E25" s="119"/>
      <c r="F25" s="119"/>
      <c r="G25" s="119"/>
      <c r="H25" s="119"/>
      <c r="I25" s="119"/>
      <c r="J25" s="486"/>
      <c r="K25" s="487"/>
      <c r="L25" s="202"/>
    </row>
    <row r="26" spans="2:12" x14ac:dyDescent="0.2">
      <c r="C26" s="211" t="str">
        <f>Translations!$B$370</f>
        <v>Belgium</v>
      </c>
      <c r="D26" s="212"/>
      <c r="E26" s="119"/>
      <c r="F26" s="119"/>
      <c r="G26" s="119"/>
      <c r="H26" s="119"/>
      <c r="I26" s="119"/>
      <c r="J26" s="486"/>
      <c r="K26" s="487"/>
      <c r="L26" s="202"/>
    </row>
    <row r="27" spans="2:12" x14ac:dyDescent="0.2">
      <c r="C27" s="211" t="str">
        <f>Translations!$B$371</f>
        <v>Bulgaria</v>
      </c>
      <c r="D27" s="212"/>
      <c r="E27" s="119"/>
      <c r="F27" s="119"/>
      <c r="G27" s="119"/>
      <c r="H27" s="119"/>
      <c r="I27" s="119"/>
      <c r="J27" s="486"/>
      <c r="K27" s="487"/>
      <c r="L27" s="202"/>
    </row>
    <row r="28" spans="2:12" x14ac:dyDescent="0.2">
      <c r="C28" s="211" t="str">
        <f>Translations!$B$372</f>
        <v>Croatia</v>
      </c>
      <c r="D28" s="212"/>
      <c r="E28" s="119"/>
      <c r="F28" s="119"/>
      <c r="G28" s="119"/>
      <c r="H28" s="119"/>
      <c r="I28" s="119"/>
      <c r="J28" s="486"/>
      <c r="K28" s="487"/>
      <c r="L28" s="202"/>
    </row>
    <row r="29" spans="2:12" x14ac:dyDescent="0.2">
      <c r="C29" s="211" t="str">
        <f>Translations!$B$373</f>
        <v>Cyprus</v>
      </c>
      <c r="D29" s="212"/>
      <c r="E29" s="119"/>
      <c r="F29" s="119"/>
      <c r="G29" s="119"/>
      <c r="H29" s="119"/>
      <c r="I29" s="119"/>
      <c r="J29" s="486"/>
      <c r="K29" s="487"/>
      <c r="L29" s="202"/>
    </row>
    <row r="30" spans="2:12" x14ac:dyDescent="0.2">
      <c r="C30" s="211" t="str">
        <f>Translations!$B$374</f>
        <v>Czechia</v>
      </c>
      <c r="D30" s="212"/>
      <c r="E30" s="119"/>
      <c r="F30" s="119"/>
      <c r="G30" s="119"/>
      <c r="H30" s="119"/>
      <c r="I30" s="119"/>
      <c r="J30" s="486"/>
      <c r="K30" s="487"/>
      <c r="L30" s="202"/>
    </row>
    <row r="31" spans="2:12" x14ac:dyDescent="0.2">
      <c r="C31" s="211" t="str">
        <f>Translations!$B$375</f>
        <v>Denmark</v>
      </c>
      <c r="D31" s="212"/>
      <c r="E31" s="119"/>
      <c r="F31" s="119"/>
      <c r="G31" s="119"/>
      <c r="H31" s="119"/>
      <c r="I31" s="119"/>
      <c r="J31" s="486"/>
      <c r="K31" s="487"/>
      <c r="L31" s="202"/>
    </row>
    <row r="32" spans="2:12" x14ac:dyDescent="0.2">
      <c r="C32" s="211" t="str">
        <f>Translations!$B$376</f>
        <v>Estonia</v>
      </c>
      <c r="D32" s="212"/>
      <c r="E32" s="119"/>
      <c r="F32" s="119"/>
      <c r="G32" s="119"/>
      <c r="H32" s="119"/>
      <c r="I32" s="119"/>
      <c r="J32" s="486"/>
      <c r="K32" s="487"/>
      <c r="L32" s="202"/>
    </row>
    <row r="33" spans="3:12" x14ac:dyDescent="0.2">
      <c r="C33" s="211" t="str">
        <f>Translations!$B$377</f>
        <v>Finland</v>
      </c>
      <c r="D33" s="212"/>
      <c r="E33" s="119"/>
      <c r="F33" s="119"/>
      <c r="G33" s="119"/>
      <c r="H33" s="119"/>
      <c r="I33" s="119"/>
      <c r="J33" s="486"/>
      <c r="K33" s="487"/>
      <c r="L33" s="202"/>
    </row>
    <row r="34" spans="3:12" x14ac:dyDescent="0.2">
      <c r="C34" s="211" t="str">
        <f>Translations!$B$378</f>
        <v>France</v>
      </c>
      <c r="D34" s="212"/>
      <c r="E34" s="119"/>
      <c r="F34" s="119"/>
      <c r="G34" s="119"/>
      <c r="H34" s="119"/>
      <c r="I34" s="119"/>
      <c r="J34" s="486"/>
      <c r="K34" s="487"/>
      <c r="L34" s="202"/>
    </row>
    <row r="35" spans="3:12" x14ac:dyDescent="0.2">
      <c r="C35" s="211" t="str">
        <f>Translations!$B$379</f>
        <v>Germany</v>
      </c>
      <c r="D35" s="212"/>
      <c r="E35" s="119"/>
      <c r="F35" s="119"/>
      <c r="G35" s="119"/>
      <c r="H35" s="119"/>
      <c r="I35" s="119"/>
      <c r="J35" s="486"/>
      <c r="K35" s="487"/>
      <c r="L35" s="202"/>
    </row>
    <row r="36" spans="3:12" x14ac:dyDescent="0.2">
      <c r="C36" s="211" t="str">
        <f>Translations!$B$380</f>
        <v>Greece</v>
      </c>
      <c r="D36" s="212"/>
      <c r="E36" s="119"/>
      <c r="F36" s="119"/>
      <c r="G36" s="119"/>
      <c r="H36" s="119"/>
      <c r="I36" s="119"/>
      <c r="J36" s="486"/>
      <c r="K36" s="487"/>
      <c r="L36" s="202"/>
    </row>
    <row r="37" spans="3:12" x14ac:dyDescent="0.2">
      <c r="C37" s="211" t="str">
        <f>Translations!$B$381</f>
        <v>Hungary</v>
      </c>
      <c r="D37" s="212"/>
      <c r="E37" s="119"/>
      <c r="F37" s="119"/>
      <c r="G37" s="119"/>
      <c r="H37" s="119"/>
      <c r="I37" s="119"/>
      <c r="J37" s="486"/>
      <c r="K37" s="487"/>
      <c r="L37" s="202"/>
    </row>
    <row r="38" spans="3:12" x14ac:dyDescent="0.2">
      <c r="C38" s="213" t="str">
        <f>Translations!$B$382</f>
        <v>Iceland</v>
      </c>
      <c r="D38" s="212"/>
      <c r="E38" s="119"/>
      <c r="F38" s="119"/>
      <c r="G38" s="119"/>
      <c r="H38" s="119"/>
      <c r="I38" s="119"/>
      <c r="J38" s="486"/>
      <c r="K38" s="487"/>
      <c r="L38" s="202"/>
    </row>
    <row r="39" spans="3:12" x14ac:dyDescent="0.2">
      <c r="C39" s="211" t="str">
        <f>Translations!$B$383</f>
        <v>Ireland</v>
      </c>
      <c r="D39" s="212"/>
      <c r="E39" s="119"/>
      <c r="F39" s="119"/>
      <c r="G39" s="119"/>
      <c r="H39" s="119"/>
      <c r="I39" s="119"/>
      <c r="J39" s="486"/>
      <c r="K39" s="487"/>
      <c r="L39" s="202"/>
    </row>
    <row r="40" spans="3:12" x14ac:dyDescent="0.2">
      <c r="C40" s="211" t="str">
        <f>Translations!$B$384</f>
        <v>Italy</v>
      </c>
      <c r="D40" s="212"/>
      <c r="E40" s="119"/>
      <c r="F40" s="119"/>
      <c r="G40" s="119"/>
      <c r="H40" s="119"/>
      <c r="I40" s="119"/>
      <c r="J40" s="486"/>
      <c r="K40" s="487"/>
      <c r="L40" s="202"/>
    </row>
    <row r="41" spans="3:12" x14ac:dyDescent="0.2">
      <c r="C41" s="211" t="str">
        <f>Translations!$B$385</f>
        <v>Latvia</v>
      </c>
      <c r="D41" s="212"/>
      <c r="E41" s="119"/>
      <c r="F41" s="119"/>
      <c r="G41" s="119"/>
      <c r="H41" s="119"/>
      <c r="I41" s="119"/>
      <c r="J41" s="486"/>
      <c r="K41" s="487"/>
      <c r="L41" s="202"/>
    </row>
    <row r="42" spans="3:12" x14ac:dyDescent="0.2">
      <c r="C42" s="213" t="str">
        <f>Translations!$B$386</f>
        <v>Liechtenstein</v>
      </c>
      <c r="D42" s="212"/>
      <c r="E42" s="119"/>
      <c r="F42" s="119"/>
      <c r="G42" s="119"/>
      <c r="H42" s="119"/>
      <c r="I42" s="119"/>
      <c r="J42" s="486"/>
      <c r="K42" s="487"/>
      <c r="L42" s="202"/>
    </row>
    <row r="43" spans="3:12" x14ac:dyDescent="0.2">
      <c r="C43" s="211" t="str">
        <f>Translations!$B$387</f>
        <v>Lithuania</v>
      </c>
      <c r="D43" s="212"/>
      <c r="E43" s="119"/>
      <c r="F43" s="119"/>
      <c r="G43" s="119"/>
      <c r="H43" s="119"/>
      <c r="I43" s="119"/>
      <c r="J43" s="486"/>
      <c r="K43" s="487"/>
      <c r="L43" s="202"/>
    </row>
    <row r="44" spans="3:12" x14ac:dyDescent="0.2">
      <c r="C44" s="211" t="str">
        <f>Translations!$B$388</f>
        <v>Luxembourg</v>
      </c>
      <c r="D44" s="212"/>
      <c r="E44" s="119"/>
      <c r="F44" s="119"/>
      <c r="G44" s="119"/>
      <c r="H44" s="119"/>
      <c r="I44" s="119"/>
      <c r="J44" s="486"/>
      <c r="K44" s="487"/>
      <c r="L44" s="202"/>
    </row>
    <row r="45" spans="3:12" x14ac:dyDescent="0.2">
      <c r="C45" s="211" t="str">
        <f>Translations!$B$389</f>
        <v>Malta</v>
      </c>
      <c r="D45" s="212"/>
      <c r="E45" s="119"/>
      <c r="F45" s="119"/>
      <c r="G45" s="119"/>
      <c r="H45" s="119"/>
      <c r="I45" s="119"/>
      <c r="J45" s="486"/>
      <c r="K45" s="487"/>
      <c r="L45" s="202"/>
    </row>
    <row r="46" spans="3:12" x14ac:dyDescent="0.2">
      <c r="C46" s="211" t="str">
        <f>Translations!$B$390</f>
        <v>Netherlands</v>
      </c>
      <c r="D46" s="212"/>
      <c r="E46" s="119"/>
      <c r="F46" s="119"/>
      <c r="G46" s="119"/>
      <c r="H46" s="119"/>
      <c r="I46" s="119"/>
      <c r="J46" s="486"/>
      <c r="K46" s="487"/>
      <c r="L46" s="202"/>
    </row>
    <row r="47" spans="3:12" x14ac:dyDescent="0.2">
      <c r="C47" s="213" t="str">
        <f>Translations!$B$391</f>
        <v>Norway</v>
      </c>
      <c r="D47" s="212"/>
      <c r="E47" s="119"/>
      <c r="F47" s="119"/>
      <c r="G47" s="119"/>
      <c r="H47" s="119"/>
      <c r="I47" s="119"/>
      <c r="J47" s="486"/>
      <c r="K47" s="487"/>
      <c r="L47" s="202"/>
    </row>
    <row r="48" spans="3:12" x14ac:dyDescent="0.2">
      <c r="C48" s="211" t="str">
        <f>Translations!$B$392</f>
        <v>Poland</v>
      </c>
      <c r="D48" s="212"/>
      <c r="E48" s="119"/>
      <c r="F48" s="119"/>
      <c r="G48" s="119"/>
      <c r="H48" s="119"/>
      <c r="I48" s="119"/>
      <c r="J48" s="486"/>
      <c r="K48" s="487"/>
      <c r="L48" s="202"/>
    </row>
    <row r="49" spans="2:12" x14ac:dyDescent="0.2">
      <c r="C49" s="211" t="str">
        <f>Translations!$B$393</f>
        <v>Portugal</v>
      </c>
      <c r="D49" s="212"/>
      <c r="E49" s="119"/>
      <c r="F49" s="119"/>
      <c r="G49" s="119"/>
      <c r="H49" s="119"/>
      <c r="I49" s="119"/>
      <c r="J49" s="486"/>
      <c r="K49" s="487"/>
      <c r="L49" s="202"/>
    </row>
    <row r="50" spans="2:12" x14ac:dyDescent="0.2">
      <c r="C50" s="211" t="str">
        <f>Translations!$B$394</f>
        <v>Romania</v>
      </c>
      <c r="D50" s="212"/>
      <c r="E50" s="119"/>
      <c r="F50" s="119"/>
      <c r="G50" s="119"/>
      <c r="H50" s="119"/>
      <c r="I50" s="119"/>
      <c r="J50" s="486"/>
      <c r="K50" s="487"/>
      <c r="L50" s="202"/>
    </row>
    <row r="51" spans="2:12" x14ac:dyDescent="0.2">
      <c r="C51" s="211" t="str">
        <f>Translations!$B$395</f>
        <v>Slovakia</v>
      </c>
      <c r="D51" s="212"/>
      <c r="E51" s="119"/>
      <c r="F51" s="119"/>
      <c r="G51" s="119"/>
      <c r="H51" s="119"/>
      <c r="I51" s="119"/>
      <c r="J51" s="486"/>
      <c r="K51" s="487"/>
      <c r="L51" s="202"/>
    </row>
    <row r="52" spans="2:12" x14ac:dyDescent="0.2">
      <c r="C52" s="211" t="str">
        <f>Translations!$B$396</f>
        <v>Slovenia</v>
      </c>
      <c r="D52" s="212"/>
      <c r="E52" s="119"/>
      <c r="F52" s="119"/>
      <c r="G52" s="119"/>
      <c r="H52" s="119"/>
      <c r="I52" s="119"/>
      <c r="J52" s="486"/>
      <c r="K52" s="487"/>
      <c r="L52" s="202"/>
    </row>
    <row r="53" spans="2:12" x14ac:dyDescent="0.2">
      <c r="C53" s="211" t="str">
        <f>Translations!$B$397</f>
        <v>Spain</v>
      </c>
      <c r="D53" s="212"/>
      <c r="E53" s="119"/>
      <c r="F53" s="119"/>
      <c r="G53" s="119"/>
      <c r="H53" s="119"/>
      <c r="I53" s="119"/>
      <c r="J53" s="486"/>
      <c r="K53" s="487"/>
      <c r="L53" s="202"/>
    </row>
    <row r="54" spans="2:12" x14ac:dyDescent="0.2">
      <c r="C54" s="211" t="str">
        <f>Translations!$B$398</f>
        <v>Sweden</v>
      </c>
      <c r="D54" s="212"/>
      <c r="E54" s="119"/>
      <c r="F54" s="119"/>
      <c r="G54" s="119"/>
      <c r="H54" s="119"/>
      <c r="I54" s="119"/>
      <c r="J54" s="486"/>
      <c r="K54" s="487"/>
      <c r="L54" s="202"/>
    </row>
    <row r="55" spans="2:12" x14ac:dyDescent="0.2">
      <c r="C55" s="211" t="str">
        <f>Translations!$B$399</f>
        <v>United Kingdom</v>
      </c>
      <c r="D55" s="212"/>
      <c r="E55" s="119"/>
      <c r="F55" s="119"/>
      <c r="G55" s="119"/>
      <c r="H55" s="119"/>
      <c r="I55" s="119"/>
      <c r="J55" s="486"/>
      <c r="K55" s="487"/>
      <c r="L55" s="202"/>
    </row>
    <row r="56" spans="2:12" ht="13.5" thickBot="1" x14ac:dyDescent="0.25">
      <c r="C56" s="214" t="str">
        <f>Translations!$B$994</f>
        <v>Sum of domestic flights:</v>
      </c>
      <c r="D56" s="214"/>
      <c r="E56" s="249">
        <f>SUM(E25:E55)</f>
        <v>0</v>
      </c>
      <c r="F56" s="249">
        <f>SUM(F25:F55)</f>
        <v>0</v>
      </c>
      <c r="G56" s="249">
        <f>SUM(G25:G55)</f>
        <v>0</v>
      </c>
      <c r="H56" s="249">
        <f>SUM(H25:H55)</f>
        <v>0</v>
      </c>
      <c r="I56" s="249">
        <f>SUM(I25:I55)</f>
        <v>0</v>
      </c>
      <c r="J56" s="486">
        <f t="shared" ref="J56" si="0">SUM(E56:I56)</f>
        <v>0</v>
      </c>
      <c r="K56" s="488">
        <f>SUM(K25:K55)</f>
        <v>0</v>
      </c>
      <c r="L56" s="202"/>
    </row>
    <row r="58" spans="2:12" ht="13.15" customHeight="1" x14ac:dyDescent="0.2">
      <c r="B58" s="199" t="s">
        <v>283</v>
      </c>
      <c r="C58" s="916" t="str">
        <f>Translations!$B$995</f>
        <v>Aggregated CO2 emissions from all flights departing from each Member State to another Member State:</v>
      </c>
      <c r="D58" s="916"/>
      <c r="E58" s="916"/>
      <c r="F58" s="916"/>
      <c r="G58" s="916"/>
      <c r="H58" s="916"/>
      <c r="I58" s="916"/>
      <c r="J58" s="916"/>
    </row>
    <row r="59" spans="2:12" ht="25.5" customHeight="1" thickBot="1" x14ac:dyDescent="0.25">
      <c r="C59" s="901" t="str">
        <f>Translations!$B$1144</f>
        <v>Please complete the following table with the appropriate data for the reporting year. Note that the emission factors presented in section 5(b) MUST BE USED for calculating these emissions.</v>
      </c>
      <c r="D59" s="901"/>
      <c r="E59" s="901"/>
      <c r="F59" s="901"/>
      <c r="G59" s="901"/>
      <c r="H59" s="901"/>
      <c r="I59" s="901"/>
      <c r="J59" s="901"/>
      <c r="K59" s="901"/>
    </row>
    <row r="60" spans="2:12" ht="13.15" customHeight="1" x14ac:dyDescent="0.2">
      <c r="C60" s="209"/>
      <c r="D60" s="210"/>
      <c r="E60" s="911" t="str">
        <f>Translations!$B$979</f>
        <v>Emissions from each Fuel [t CO2]</v>
      </c>
      <c r="F60" s="912"/>
      <c r="G60" s="912"/>
      <c r="H60" s="912"/>
      <c r="I60" s="913"/>
      <c r="J60" s="898" t="str">
        <f>Translations!$B$980</f>
        <v>TOTAL [t CO2]</v>
      </c>
      <c r="K60" s="893" t="str">
        <f>Translations!$B$1026</f>
        <v>Total number of flights</v>
      </c>
      <c r="L60" s="202"/>
    </row>
    <row r="61" spans="2:12" ht="33.75" x14ac:dyDescent="0.2">
      <c r="C61" s="215" t="str">
        <f>Translations!$B$996</f>
        <v>Member State of departure</v>
      </c>
      <c r="D61" s="215" t="str">
        <f>Translations!$B$997</f>
        <v>State of arrival</v>
      </c>
      <c r="E61" s="205" t="str">
        <f>Translations!$B$981</f>
        <v>Jet kerosene (jet A1 or 
jet A)</v>
      </c>
      <c r="F61" s="205" t="str">
        <f>Translations!$B$274</f>
        <v>Jet gasoline (Jet B)</v>
      </c>
      <c r="G61" s="205" t="str">
        <f>Translations!$B$275</f>
        <v>Aviation gasoline (AvGas)</v>
      </c>
      <c r="H61" s="206" t="str">
        <f>Translations!$B$982</f>
        <v>Alternative fuel 1</v>
      </c>
      <c r="I61" s="206" t="str">
        <f>Translations!$B$983</f>
        <v>&lt;add more fuels before this column&gt;</v>
      </c>
      <c r="J61" s="899"/>
      <c r="K61" s="900"/>
      <c r="L61" s="202"/>
    </row>
    <row r="62" spans="2:12" x14ac:dyDescent="0.2">
      <c r="C62" s="118"/>
      <c r="D62" s="118"/>
      <c r="E62" s="117"/>
      <c r="F62" s="117"/>
      <c r="G62" s="117"/>
      <c r="H62" s="117"/>
      <c r="I62" s="117"/>
      <c r="J62" s="482"/>
      <c r="K62" s="490"/>
      <c r="L62" s="202"/>
    </row>
    <row r="63" spans="2:12" x14ac:dyDescent="0.2">
      <c r="C63" s="118"/>
      <c r="D63" s="118"/>
      <c r="E63" s="117"/>
      <c r="F63" s="117"/>
      <c r="G63" s="117"/>
      <c r="H63" s="117"/>
      <c r="I63" s="117"/>
      <c r="J63" s="482"/>
      <c r="K63" s="490"/>
      <c r="L63" s="202"/>
    </row>
    <row r="64" spans="2:12" x14ac:dyDescent="0.2">
      <c r="C64" s="118"/>
      <c r="D64" s="118"/>
      <c r="E64" s="117"/>
      <c r="F64" s="117"/>
      <c r="G64" s="117"/>
      <c r="H64" s="117"/>
      <c r="I64" s="117"/>
      <c r="J64" s="482"/>
      <c r="K64" s="490"/>
      <c r="L64" s="202"/>
    </row>
    <row r="65" spans="3:12" x14ac:dyDescent="0.2">
      <c r="C65" s="118"/>
      <c r="D65" s="118"/>
      <c r="E65" s="117"/>
      <c r="F65" s="117"/>
      <c r="G65" s="117"/>
      <c r="H65" s="117"/>
      <c r="I65" s="117"/>
      <c r="J65" s="482"/>
      <c r="K65" s="490"/>
      <c r="L65" s="202"/>
    </row>
    <row r="66" spans="3:12" x14ac:dyDescent="0.2">
      <c r="C66" s="118"/>
      <c r="D66" s="118"/>
      <c r="E66" s="117"/>
      <c r="F66" s="117"/>
      <c r="G66" s="117"/>
      <c r="H66" s="117"/>
      <c r="I66" s="117"/>
      <c r="J66" s="482"/>
      <c r="K66" s="490"/>
      <c r="L66" s="202"/>
    </row>
    <row r="67" spans="3:12" x14ac:dyDescent="0.2">
      <c r="C67" s="118"/>
      <c r="D67" s="118"/>
      <c r="E67" s="117"/>
      <c r="F67" s="117"/>
      <c r="G67" s="117"/>
      <c r="H67" s="117"/>
      <c r="I67" s="117"/>
      <c r="J67" s="482"/>
      <c r="K67" s="490"/>
      <c r="L67" s="202"/>
    </row>
    <row r="68" spans="3:12" x14ac:dyDescent="0.2">
      <c r="C68" s="118"/>
      <c r="D68" s="118"/>
      <c r="E68" s="117"/>
      <c r="F68" s="117"/>
      <c r="G68" s="117"/>
      <c r="H68" s="117"/>
      <c r="I68" s="117"/>
      <c r="J68" s="482"/>
      <c r="K68" s="490"/>
      <c r="L68" s="202"/>
    </row>
    <row r="69" spans="3:12" x14ac:dyDescent="0.2">
      <c r="C69" s="118"/>
      <c r="D69" s="118"/>
      <c r="E69" s="117"/>
      <c r="F69" s="117"/>
      <c r="G69" s="117"/>
      <c r="H69" s="117"/>
      <c r="I69" s="117"/>
      <c r="J69" s="482"/>
      <c r="K69" s="490"/>
      <c r="L69" s="202"/>
    </row>
    <row r="70" spans="3:12" x14ac:dyDescent="0.2">
      <c r="C70" s="118"/>
      <c r="D70" s="118"/>
      <c r="E70" s="117"/>
      <c r="F70" s="117"/>
      <c r="G70" s="117"/>
      <c r="H70" s="117"/>
      <c r="I70" s="117"/>
      <c r="J70" s="482"/>
      <c r="K70" s="490"/>
      <c r="L70" s="202"/>
    </row>
    <row r="71" spans="3:12" x14ac:dyDescent="0.2">
      <c r="C71" s="118"/>
      <c r="D71" s="118"/>
      <c r="E71" s="117"/>
      <c r="F71" s="117"/>
      <c r="G71" s="117"/>
      <c r="H71" s="117"/>
      <c r="I71" s="117"/>
      <c r="J71" s="482"/>
      <c r="K71" s="490"/>
      <c r="L71" s="202"/>
    </row>
    <row r="72" spans="3:12" x14ac:dyDescent="0.2">
      <c r="C72" s="118"/>
      <c r="D72" s="118"/>
      <c r="E72" s="117"/>
      <c r="F72" s="117"/>
      <c r="G72" s="117"/>
      <c r="H72" s="117"/>
      <c r="I72" s="117"/>
      <c r="J72" s="482"/>
      <c r="K72" s="490"/>
      <c r="L72" s="202"/>
    </row>
    <row r="73" spans="3:12" x14ac:dyDescent="0.2">
      <c r="C73" s="118"/>
      <c r="D73" s="118"/>
      <c r="E73" s="117"/>
      <c r="F73" s="117"/>
      <c r="G73" s="117"/>
      <c r="H73" s="117"/>
      <c r="I73" s="117"/>
      <c r="J73" s="482"/>
      <c r="K73" s="490"/>
      <c r="L73" s="202"/>
    </row>
    <row r="74" spans="3:12" x14ac:dyDescent="0.2">
      <c r="C74" s="118"/>
      <c r="D74" s="118"/>
      <c r="E74" s="117"/>
      <c r="F74" s="117"/>
      <c r="G74" s="117"/>
      <c r="H74" s="117"/>
      <c r="I74" s="117"/>
      <c r="J74" s="482"/>
      <c r="K74" s="490"/>
      <c r="L74" s="202"/>
    </row>
    <row r="75" spans="3:12" x14ac:dyDescent="0.2">
      <c r="C75" s="118"/>
      <c r="D75" s="118"/>
      <c r="E75" s="117"/>
      <c r="F75" s="117"/>
      <c r="G75" s="117"/>
      <c r="H75" s="117"/>
      <c r="I75" s="117"/>
      <c r="J75" s="482"/>
      <c r="K75" s="490"/>
      <c r="L75" s="202"/>
    </row>
    <row r="76" spans="3:12" x14ac:dyDescent="0.2">
      <c r="C76" s="118"/>
      <c r="D76" s="118"/>
      <c r="E76" s="117"/>
      <c r="F76" s="117"/>
      <c r="G76" s="117"/>
      <c r="H76" s="117"/>
      <c r="I76" s="117"/>
      <c r="J76" s="482"/>
      <c r="K76" s="490"/>
      <c r="L76" s="202"/>
    </row>
    <row r="77" spans="3:12" x14ac:dyDescent="0.2">
      <c r="C77" s="118"/>
      <c r="D77" s="118"/>
      <c r="E77" s="117"/>
      <c r="F77" s="117"/>
      <c r="G77" s="117"/>
      <c r="H77" s="117"/>
      <c r="I77" s="117"/>
      <c r="J77" s="482"/>
      <c r="K77" s="490"/>
      <c r="L77" s="202"/>
    </row>
    <row r="78" spans="3:12" x14ac:dyDescent="0.2">
      <c r="C78" s="118"/>
      <c r="D78" s="118"/>
      <c r="E78" s="117"/>
      <c r="F78" s="117"/>
      <c r="G78" s="117"/>
      <c r="H78" s="117"/>
      <c r="I78" s="117"/>
      <c r="J78" s="482"/>
      <c r="K78" s="490"/>
      <c r="L78" s="202"/>
    </row>
    <row r="79" spans="3:12" x14ac:dyDescent="0.2">
      <c r="C79" s="118"/>
      <c r="D79" s="118"/>
      <c r="E79" s="117"/>
      <c r="F79" s="117"/>
      <c r="G79" s="117"/>
      <c r="H79" s="117"/>
      <c r="I79" s="117"/>
      <c r="J79" s="482"/>
      <c r="K79" s="490"/>
      <c r="L79" s="202"/>
    </row>
    <row r="80" spans="3:12" x14ac:dyDescent="0.2">
      <c r="C80" s="216" t="str">
        <f>Translations!$B$998</f>
        <v>&lt; Please add additional rows above this row, if needed &gt;</v>
      </c>
      <c r="D80" s="217"/>
      <c r="E80" s="218"/>
      <c r="F80" s="218"/>
      <c r="G80" s="218"/>
      <c r="H80" s="218"/>
      <c r="I80" s="219"/>
      <c r="J80" s="489"/>
      <c r="K80" s="491"/>
      <c r="L80" s="202"/>
    </row>
    <row r="81" spans="1:13" ht="51" customHeight="1" thickBot="1" x14ac:dyDescent="0.25">
      <c r="C81" s="902" t="str">
        <f>Translations!$B$995</f>
        <v>Aggregated CO2 emissions from all flights departing from each Member State to another Member State:</v>
      </c>
      <c r="D81" s="903"/>
      <c r="E81" s="244">
        <f>SUM(E62:E80)</f>
        <v>0</v>
      </c>
      <c r="F81" s="244">
        <f>SUM(F62:F80)</f>
        <v>0</v>
      </c>
      <c r="G81" s="244">
        <f>SUM(G62:G80)</f>
        <v>0</v>
      </c>
      <c r="H81" s="244">
        <f>SUM(H62:H80)</f>
        <v>0</v>
      </c>
      <c r="I81" s="244">
        <f>SUM(I62:I80)</f>
        <v>0</v>
      </c>
      <c r="J81" s="482">
        <f>SUM(E81:I81)</f>
        <v>0</v>
      </c>
      <c r="K81" s="485">
        <f>SUM(K62:K80)</f>
        <v>0</v>
      </c>
    </row>
    <row r="82" spans="1:13" s="220" customFormat="1" x14ac:dyDescent="0.2">
      <c r="C82" s="221"/>
      <c r="D82" s="221"/>
      <c r="E82" s="221"/>
      <c r="F82" s="221"/>
      <c r="G82" s="221"/>
      <c r="H82" s="221"/>
      <c r="I82" s="221"/>
      <c r="J82" s="222"/>
    </row>
    <row r="83" spans="1:13" ht="12.75" hidden="1" customHeight="1" x14ac:dyDescent="0.2">
      <c r="A83" s="439"/>
      <c r="B83" s="199" t="s">
        <v>249</v>
      </c>
      <c r="C83" s="914" t="str">
        <f>Translations!$B$999</f>
        <v>Aggregated CO2 emissions from all flights arriving at each Member State from a third country:</v>
      </c>
      <c r="D83" s="849"/>
      <c r="E83" s="849"/>
      <c r="F83" s="849"/>
      <c r="G83" s="849"/>
      <c r="H83" s="849"/>
      <c r="I83" s="849"/>
      <c r="J83" s="849"/>
      <c r="M83" s="418" t="s">
        <v>1352</v>
      </c>
    </row>
    <row r="84" spans="1:13" ht="25.5" hidden="1" customHeight="1" thickBot="1" x14ac:dyDescent="0.25">
      <c r="A84" s="439"/>
      <c r="C84" s="901" t="str">
        <f>Translations!$B$1144</f>
        <v>Please complete the following table with the appropriate data for the reporting year. Note that the emission factors presented in section 5(b) MUST BE USED for calculating these emissions.</v>
      </c>
      <c r="D84" s="763"/>
      <c r="E84" s="763"/>
      <c r="F84" s="763"/>
      <c r="G84" s="763"/>
      <c r="H84" s="763"/>
      <c r="I84" s="763"/>
      <c r="J84" s="763"/>
      <c r="K84" s="763"/>
      <c r="M84" s="418" t="s">
        <v>1352</v>
      </c>
    </row>
    <row r="85" spans="1:13" hidden="1" x14ac:dyDescent="0.2">
      <c r="A85" s="439"/>
      <c r="C85" s="209"/>
      <c r="D85" s="210"/>
      <c r="E85" s="904" t="str">
        <f>Translations!$B$979</f>
        <v>Emissions from each Fuel [t CO2]</v>
      </c>
      <c r="F85" s="905"/>
      <c r="G85" s="905"/>
      <c r="H85" s="905"/>
      <c r="I85" s="905"/>
      <c r="J85" s="895" t="str">
        <f>Translations!$B$980</f>
        <v>TOTAL [t CO2]</v>
      </c>
      <c r="K85" s="893" t="str">
        <f>Translations!$B$1026</f>
        <v>Total number of flights</v>
      </c>
      <c r="L85" s="202"/>
      <c r="M85" s="418" t="s">
        <v>1352</v>
      </c>
    </row>
    <row r="86" spans="1:13" ht="33.75" hidden="1" x14ac:dyDescent="0.2">
      <c r="A86" s="439"/>
      <c r="C86" s="215" t="str">
        <f>Translations!$B$1000</f>
        <v>State of departure</v>
      </c>
      <c r="D86" s="215" t="str">
        <f>Translations!$B$1001</f>
        <v>Member State of arrival</v>
      </c>
      <c r="E86" s="205" t="str">
        <f>Translations!$B$981</f>
        <v>Jet kerosene (jet A1 or 
jet A)</v>
      </c>
      <c r="F86" s="205" t="str">
        <f>Translations!$B$274</f>
        <v>Jet gasoline (Jet B)</v>
      </c>
      <c r="G86" s="205" t="str">
        <f>Translations!$B$275</f>
        <v>Aviation gasoline (AvGas)</v>
      </c>
      <c r="H86" s="206" t="str">
        <f>Translations!$B$982</f>
        <v>Alternative fuel 1</v>
      </c>
      <c r="I86" s="206" t="str">
        <f>Translations!$B$983</f>
        <v>&lt;add more fuels before this column&gt;</v>
      </c>
      <c r="J86" s="896"/>
      <c r="K86" s="894"/>
      <c r="L86" s="202"/>
      <c r="M86" s="418" t="s">
        <v>1352</v>
      </c>
    </row>
    <row r="87" spans="1:13" hidden="1" x14ac:dyDescent="0.2">
      <c r="A87" s="439"/>
      <c r="C87" s="118"/>
      <c r="D87" s="118"/>
      <c r="E87" s="117"/>
      <c r="F87" s="117"/>
      <c r="G87" s="117"/>
      <c r="H87" s="117"/>
      <c r="I87" s="117"/>
      <c r="J87" s="482">
        <f t="shared" ref="J87:J111" si="1">SUM(E87:I87)</f>
        <v>0</v>
      </c>
      <c r="K87" s="490"/>
      <c r="L87" s="202"/>
      <c r="M87" s="418" t="s">
        <v>1352</v>
      </c>
    </row>
    <row r="88" spans="1:13" hidden="1" x14ac:dyDescent="0.2">
      <c r="A88" s="439"/>
      <c r="C88" s="118"/>
      <c r="D88" s="118"/>
      <c r="E88" s="117"/>
      <c r="F88" s="117"/>
      <c r="G88" s="117"/>
      <c r="H88" s="117"/>
      <c r="I88" s="117"/>
      <c r="J88" s="482">
        <f t="shared" si="1"/>
        <v>0</v>
      </c>
      <c r="K88" s="490"/>
      <c r="L88" s="202"/>
      <c r="M88" s="418" t="s">
        <v>1352</v>
      </c>
    </row>
    <row r="89" spans="1:13" hidden="1" x14ac:dyDescent="0.2">
      <c r="A89" s="439"/>
      <c r="C89" s="118"/>
      <c r="D89" s="118"/>
      <c r="E89" s="117"/>
      <c r="F89" s="117"/>
      <c r="G89" s="117"/>
      <c r="H89" s="117"/>
      <c r="I89" s="117"/>
      <c r="J89" s="482">
        <f t="shared" si="1"/>
        <v>0</v>
      </c>
      <c r="K89" s="490"/>
      <c r="L89" s="202"/>
      <c r="M89" s="418" t="s">
        <v>1352</v>
      </c>
    </row>
    <row r="90" spans="1:13" hidden="1" x14ac:dyDescent="0.2">
      <c r="A90" s="439"/>
      <c r="C90" s="118"/>
      <c r="D90" s="118"/>
      <c r="E90" s="117"/>
      <c r="F90" s="117"/>
      <c r="G90" s="117"/>
      <c r="H90" s="117"/>
      <c r="I90" s="117"/>
      <c r="J90" s="482">
        <f t="shared" si="1"/>
        <v>0</v>
      </c>
      <c r="K90" s="490"/>
      <c r="L90" s="202"/>
      <c r="M90" s="418" t="s">
        <v>1352</v>
      </c>
    </row>
    <row r="91" spans="1:13" hidden="1" x14ac:dyDescent="0.2">
      <c r="A91" s="439"/>
      <c r="C91" s="118"/>
      <c r="D91" s="118"/>
      <c r="E91" s="117"/>
      <c r="F91" s="117"/>
      <c r="G91" s="117"/>
      <c r="H91" s="117"/>
      <c r="I91" s="117"/>
      <c r="J91" s="482">
        <f t="shared" si="1"/>
        <v>0</v>
      </c>
      <c r="K91" s="490"/>
      <c r="L91" s="202"/>
      <c r="M91" s="418" t="s">
        <v>1352</v>
      </c>
    </row>
    <row r="92" spans="1:13" hidden="1" x14ac:dyDescent="0.2">
      <c r="A92" s="439"/>
      <c r="C92" s="118"/>
      <c r="D92" s="118"/>
      <c r="E92" s="117"/>
      <c r="F92" s="117"/>
      <c r="G92" s="117"/>
      <c r="H92" s="117"/>
      <c r="I92" s="117"/>
      <c r="J92" s="482">
        <f t="shared" si="1"/>
        <v>0</v>
      </c>
      <c r="K92" s="490"/>
      <c r="L92" s="202"/>
      <c r="M92" s="418" t="s">
        <v>1352</v>
      </c>
    </row>
    <row r="93" spans="1:13" hidden="1" x14ac:dyDescent="0.2">
      <c r="A93" s="439"/>
      <c r="C93" s="118"/>
      <c r="D93" s="118"/>
      <c r="E93" s="117"/>
      <c r="F93" s="117"/>
      <c r="G93" s="117"/>
      <c r="H93" s="117"/>
      <c r="I93" s="117"/>
      <c r="J93" s="482">
        <f t="shared" si="1"/>
        <v>0</v>
      </c>
      <c r="K93" s="490"/>
      <c r="L93" s="202"/>
      <c r="M93" s="418" t="s">
        <v>1352</v>
      </c>
    </row>
    <row r="94" spans="1:13" hidden="1" x14ac:dyDescent="0.2">
      <c r="A94" s="439"/>
      <c r="C94" s="118"/>
      <c r="D94" s="118"/>
      <c r="E94" s="117"/>
      <c r="F94" s="117"/>
      <c r="G94" s="117"/>
      <c r="H94" s="117"/>
      <c r="I94" s="117"/>
      <c r="J94" s="482">
        <f t="shared" si="1"/>
        <v>0</v>
      </c>
      <c r="K94" s="490"/>
      <c r="L94" s="202"/>
      <c r="M94" s="418" t="s">
        <v>1352</v>
      </c>
    </row>
    <row r="95" spans="1:13" hidden="1" x14ac:dyDescent="0.2">
      <c r="A95" s="439"/>
      <c r="C95" s="118"/>
      <c r="D95" s="118"/>
      <c r="E95" s="117"/>
      <c r="F95" s="117"/>
      <c r="G95" s="117"/>
      <c r="H95" s="117"/>
      <c r="I95" s="117"/>
      <c r="J95" s="482">
        <f t="shared" si="1"/>
        <v>0</v>
      </c>
      <c r="K95" s="490"/>
      <c r="L95" s="202"/>
      <c r="M95" s="418" t="s">
        <v>1352</v>
      </c>
    </row>
    <row r="96" spans="1:13" hidden="1" x14ac:dyDescent="0.2">
      <c r="A96" s="439"/>
      <c r="C96" s="118"/>
      <c r="D96" s="118"/>
      <c r="E96" s="117"/>
      <c r="F96" s="117"/>
      <c r="G96" s="117"/>
      <c r="H96" s="117"/>
      <c r="I96" s="117"/>
      <c r="J96" s="482">
        <f t="shared" si="1"/>
        <v>0</v>
      </c>
      <c r="K96" s="490"/>
      <c r="L96" s="202"/>
      <c r="M96" s="418" t="s">
        <v>1352</v>
      </c>
    </row>
    <row r="97" spans="1:13" hidden="1" x14ac:dyDescent="0.2">
      <c r="A97" s="439"/>
      <c r="C97" s="118"/>
      <c r="D97" s="118"/>
      <c r="E97" s="117"/>
      <c r="F97" s="117"/>
      <c r="G97" s="117"/>
      <c r="H97" s="117"/>
      <c r="I97" s="117"/>
      <c r="J97" s="482">
        <f t="shared" si="1"/>
        <v>0</v>
      </c>
      <c r="K97" s="490"/>
      <c r="L97" s="202"/>
      <c r="M97" s="418" t="s">
        <v>1352</v>
      </c>
    </row>
    <row r="98" spans="1:13" hidden="1" x14ac:dyDescent="0.2">
      <c r="A98" s="439"/>
      <c r="C98" s="118"/>
      <c r="D98" s="118"/>
      <c r="E98" s="117"/>
      <c r="F98" s="117"/>
      <c r="G98" s="117"/>
      <c r="H98" s="117"/>
      <c r="I98" s="117"/>
      <c r="J98" s="482">
        <f t="shared" si="1"/>
        <v>0</v>
      </c>
      <c r="K98" s="490"/>
      <c r="L98" s="202"/>
      <c r="M98" s="418" t="s">
        <v>1352</v>
      </c>
    </row>
    <row r="99" spans="1:13" hidden="1" x14ac:dyDescent="0.2">
      <c r="A99" s="439"/>
      <c r="C99" s="118"/>
      <c r="D99" s="118"/>
      <c r="E99" s="117"/>
      <c r="F99" s="117"/>
      <c r="G99" s="117"/>
      <c r="H99" s="117"/>
      <c r="I99" s="117"/>
      <c r="J99" s="482">
        <f t="shared" si="1"/>
        <v>0</v>
      </c>
      <c r="K99" s="490"/>
      <c r="L99" s="202"/>
      <c r="M99" s="418" t="s">
        <v>1352</v>
      </c>
    </row>
    <row r="100" spans="1:13" hidden="1" x14ac:dyDescent="0.2">
      <c r="A100" s="439"/>
      <c r="C100" s="118"/>
      <c r="D100" s="118"/>
      <c r="E100" s="117"/>
      <c r="F100" s="117"/>
      <c r="G100" s="117"/>
      <c r="H100" s="117"/>
      <c r="I100" s="117"/>
      <c r="J100" s="482">
        <f t="shared" si="1"/>
        <v>0</v>
      </c>
      <c r="K100" s="490"/>
      <c r="L100" s="202"/>
      <c r="M100" s="418" t="s">
        <v>1352</v>
      </c>
    </row>
    <row r="101" spans="1:13" hidden="1" x14ac:dyDescent="0.2">
      <c r="A101" s="439"/>
      <c r="C101" s="118"/>
      <c r="D101" s="118"/>
      <c r="E101" s="117"/>
      <c r="F101" s="117"/>
      <c r="G101" s="117"/>
      <c r="H101" s="117"/>
      <c r="I101" s="117"/>
      <c r="J101" s="482">
        <f t="shared" si="1"/>
        <v>0</v>
      </c>
      <c r="K101" s="490"/>
      <c r="L101" s="202"/>
      <c r="M101" s="418" t="s">
        <v>1352</v>
      </c>
    </row>
    <row r="102" spans="1:13" hidden="1" x14ac:dyDescent="0.2">
      <c r="A102" s="439"/>
      <c r="C102" s="118"/>
      <c r="D102" s="118"/>
      <c r="E102" s="117"/>
      <c r="F102" s="117"/>
      <c r="G102" s="117"/>
      <c r="H102" s="117"/>
      <c r="I102" s="117"/>
      <c r="J102" s="482">
        <f t="shared" si="1"/>
        <v>0</v>
      </c>
      <c r="K102" s="490"/>
      <c r="L102" s="202"/>
      <c r="M102" s="418" t="s">
        <v>1352</v>
      </c>
    </row>
    <row r="103" spans="1:13" hidden="1" x14ac:dyDescent="0.2">
      <c r="A103" s="439"/>
      <c r="C103" s="118"/>
      <c r="D103" s="118"/>
      <c r="E103" s="117"/>
      <c r="F103" s="117"/>
      <c r="G103" s="117"/>
      <c r="H103" s="117"/>
      <c r="I103" s="117"/>
      <c r="J103" s="482">
        <f t="shared" si="1"/>
        <v>0</v>
      </c>
      <c r="K103" s="490"/>
      <c r="L103" s="202"/>
      <c r="M103" s="418" t="s">
        <v>1352</v>
      </c>
    </row>
    <row r="104" spans="1:13" hidden="1" x14ac:dyDescent="0.2">
      <c r="A104" s="439"/>
      <c r="C104" s="118"/>
      <c r="D104" s="118"/>
      <c r="E104" s="117"/>
      <c r="F104" s="117"/>
      <c r="G104" s="117"/>
      <c r="H104" s="117"/>
      <c r="I104" s="117"/>
      <c r="J104" s="482">
        <f t="shared" si="1"/>
        <v>0</v>
      </c>
      <c r="K104" s="490"/>
      <c r="L104" s="202"/>
      <c r="M104" s="418" t="s">
        <v>1352</v>
      </c>
    </row>
    <row r="105" spans="1:13" hidden="1" x14ac:dyDescent="0.2">
      <c r="A105" s="439"/>
      <c r="C105" s="118"/>
      <c r="D105" s="118"/>
      <c r="E105" s="117"/>
      <c r="F105" s="117"/>
      <c r="G105" s="117"/>
      <c r="H105" s="117"/>
      <c r="I105" s="117"/>
      <c r="J105" s="482">
        <f t="shared" si="1"/>
        <v>0</v>
      </c>
      <c r="K105" s="490"/>
      <c r="L105" s="202"/>
      <c r="M105" s="418" t="s">
        <v>1352</v>
      </c>
    </row>
    <row r="106" spans="1:13" hidden="1" x14ac:dyDescent="0.2">
      <c r="A106" s="439"/>
      <c r="C106" s="118"/>
      <c r="D106" s="118"/>
      <c r="E106" s="117"/>
      <c r="F106" s="117"/>
      <c r="G106" s="117"/>
      <c r="H106" s="117"/>
      <c r="I106" s="117"/>
      <c r="J106" s="482">
        <f t="shared" si="1"/>
        <v>0</v>
      </c>
      <c r="K106" s="490"/>
      <c r="L106" s="202"/>
      <c r="M106" s="418" t="s">
        <v>1352</v>
      </c>
    </row>
    <row r="107" spans="1:13" hidden="1" x14ac:dyDescent="0.2">
      <c r="A107" s="439"/>
      <c r="C107" s="118"/>
      <c r="D107" s="118"/>
      <c r="E107" s="117"/>
      <c r="F107" s="117"/>
      <c r="G107" s="117"/>
      <c r="H107" s="117"/>
      <c r="I107" s="117"/>
      <c r="J107" s="482">
        <f t="shared" si="1"/>
        <v>0</v>
      </c>
      <c r="K107" s="490"/>
      <c r="L107" s="202"/>
      <c r="M107" s="418" t="s">
        <v>1352</v>
      </c>
    </row>
    <row r="108" spans="1:13" hidden="1" x14ac:dyDescent="0.2">
      <c r="A108" s="439"/>
      <c r="C108" s="118"/>
      <c r="D108" s="118"/>
      <c r="E108" s="117"/>
      <c r="F108" s="117"/>
      <c r="G108" s="117"/>
      <c r="H108" s="117"/>
      <c r="I108" s="117"/>
      <c r="J108" s="482">
        <f t="shared" si="1"/>
        <v>0</v>
      </c>
      <c r="K108" s="490"/>
      <c r="L108" s="202"/>
      <c r="M108" s="418" t="s">
        <v>1352</v>
      </c>
    </row>
    <row r="109" spans="1:13" hidden="1" x14ac:dyDescent="0.2">
      <c r="A109" s="439"/>
      <c r="C109" s="118"/>
      <c r="D109" s="118"/>
      <c r="E109" s="117"/>
      <c r="F109" s="117"/>
      <c r="G109" s="117"/>
      <c r="H109" s="117"/>
      <c r="I109" s="117"/>
      <c r="J109" s="482">
        <f t="shared" si="1"/>
        <v>0</v>
      </c>
      <c r="K109" s="490"/>
      <c r="L109" s="202"/>
      <c r="M109" s="418" t="s">
        <v>1352</v>
      </c>
    </row>
    <row r="110" spans="1:13" hidden="1" x14ac:dyDescent="0.2">
      <c r="A110" s="439"/>
      <c r="C110" s="118"/>
      <c r="D110" s="118"/>
      <c r="E110" s="117"/>
      <c r="F110" s="117"/>
      <c r="G110" s="117"/>
      <c r="H110" s="117"/>
      <c r="I110" s="117"/>
      <c r="J110" s="482">
        <f t="shared" si="1"/>
        <v>0</v>
      </c>
      <c r="K110" s="490"/>
      <c r="L110" s="202"/>
      <c r="M110" s="418" t="s">
        <v>1352</v>
      </c>
    </row>
    <row r="111" spans="1:13" hidden="1" x14ac:dyDescent="0.2">
      <c r="A111" s="439"/>
      <c r="C111" s="118"/>
      <c r="D111" s="118"/>
      <c r="E111" s="117"/>
      <c r="F111" s="117"/>
      <c r="G111" s="117"/>
      <c r="H111" s="117"/>
      <c r="I111" s="117"/>
      <c r="J111" s="482">
        <f t="shared" si="1"/>
        <v>0</v>
      </c>
      <c r="K111" s="490"/>
      <c r="L111" s="202"/>
      <c r="M111" s="418" t="s">
        <v>1352</v>
      </c>
    </row>
    <row r="112" spans="1:13" hidden="1" x14ac:dyDescent="0.2">
      <c r="A112" s="439"/>
      <c r="C112" s="216" t="str">
        <f>Translations!$B$998</f>
        <v>&lt; Please add additional rows above this row, if needed &gt;</v>
      </c>
      <c r="D112" s="217"/>
      <c r="E112" s="218"/>
      <c r="F112" s="218"/>
      <c r="G112" s="218"/>
      <c r="H112" s="218"/>
      <c r="I112" s="219"/>
      <c r="J112" s="489"/>
      <c r="K112" s="491"/>
      <c r="L112" s="202"/>
      <c r="M112" s="418" t="s">
        <v>1352</v>
      </c>
    </row>
    <row r="113" spans="1:13" ht="38.25" hidden="1" customHeight="1" thickBot="1" x14ac:dyDescent="0.25">
      <c r="A113" s="439"/>
      <c r="C113" s="902" t="str">
        <f>Translations!$B$1002</f>
        <v>Aggregated CO2 emissions from all flights arriving at each MS from third countries:</v>
      </c>
      <c r="D113" s="903"/>
      <c r="E113" s="244">
        <f>SUM(E87:E112)</f>
        <v>0</v>
      </c>
      <c r="F113" s="244">
        <f>SUM(F87:F112)</f>
        <v>0</v>
      </c>
      <c r="G113" s="244">
        <f>SUM(G87:G112)</f>
        <v>0</v>
      </c>
      <c r="H113" s="244">
        <f>SUM(H87:H112)</f>
        <v>0</v>
      </c>
      <c r="I113" s="244">
        <f>SUM(I87:I112)</f>
        <v>0</v>
      </c>
      <c r="J113" s="482">
        <f>SUM(E113:I113)</f>
        <v>0</v>
      </c>
      <c r="K113" s="485">
        <f>SUM(K87:K112)</f>
        <v>0</v>
      </c>
      <c r="M113" s="418" t="s">
        <v>1352</v>
      </c>
    </row>
    <row r="114" spans="1:13" s="220" customFormat="1" x14ac:dyDescent="0.2">
      <c r="C114" s="223"/>
      <c r="D114" s="223"/>
      <c r="E114" s="223"/>
      <c r="F114" s="223"/>
      <c r="G114" s="223"/>
      <c r="H114" s="223"/>
      <c r="I114" s="223"/>
    </row>
    <row r="115" spans="1:13" s="220" customFormat="1" x14ac:dyDescent="0.2">
      <c r="C115" s="867" t="s">
        <v>1155</v>
      </c>
      <c r="D115" s="867"/>
      <c r="E115" s="867"/>
      <c r="F115" s="867"/>
      <c r="G115" s="867"/>
      <c r="H115" s="223"/>
      <c r="I115" s="223"/>
    </row>
  </sheetData>
  <sheetProtection formatCells="0" formatColumns="0" formatRows="0" insertColumns="0" insertRows="0"/>
  <mergeCells count="30">
    <mergeCell ref="C6:K6"/>
    <mergeCell ref="C7:K7"/>
    <mergeCell ref="C8:K8"/>
    <mergeCell ref="J10:J11"/>
    <mergeCell ref="K10:K11"/>
    <mergeCell ref="C113:D113"/>
    <mergeCell ref="C81:D81"/>
    <mergeCell ref="E85:I85"/>
    <mergeCell ref="C115:G115"/>
    <mergeCell ref="E10:I10"/>
    <mergeCell ref="C14:D14"/>
    <mergeCell ref="C15:D15"/>
    <mergeCell ref="C16:D16"/>
    <mergeCell ref="C12:D12"/>
    <mergeCell ref="E60:I60"/>
    <mergeCell ref="C83:J83"/>
    <mergeCell ref="E23:I23"/>
    <mergeCell ref="C24:D24"/>
    <mergeCell ref="C58:J58"/>
    <mergeCell ref="C13:D13"/>
    <mergeCell ref="J85:J86"/>
    <mergeCell ref="K85:K86"/>
    <mergeCell ref="J23:J24"/>
    <mergeCell ref="K23:K24"/>
    <mergeCell ref="C21:K21"/>
    <mergeCell ref="J60:J61"/>
    <mergeCell ref="K60:K61"/>
    <mergeCell ref="C22:K22"/>
    <mergeCell ref="C59:K59"/>
    <mergeCell ref="C84:K84"/>
  </mergeCells>
  <conditionalFormatting sqref="C19:G19">
    <cfRule type="expression" dxfId="184" priority="8" stopIfTrue="1">
      <formula>(ROUND($F$19,0)&lt;&gt;0)</formula>
    </cfRule>
  </conditionalFormatting>
  <conditionalFormatting sqref="B5:K21 B22:C22 B59 B85:K113 B84 B23:K24 B56:K58 B25:D55 F25:J55 B60:K83">
    <cfRule type="expression" dxfId="183" priority="7">
      <formula>CONTR_onlyCORSIA=TRUE</formula>
    </cfRule>
  </conditionalFormatting>
  <conditionalFormatting sqref="C59">
    <cfRule type="expression" dxfId="182" priority="4">
      <formula>CONTR_onlyCORSIA=TRUE</formula>
    </cfRule>
  </conditionalFormatting>
  <conditionalFormatting sqref="C84">
    <cfRule type="expression" dxfId="181" priority="3">
      <formula>CONTR_onlyCORSIA=TRUE</formula>
    </cfRule>
  </conditionalFormatting>
  <conditionalFormatting sqref="E25:E55">
    <cfRule type="expression" dxfId="180" priority="2">
      <formula>CONTR_onlyCORSIA=TRUE</formula>
    </cfRule>
  </conditionalFormatting>
  <conditionalFormatting sqref="K25:K55">
    <cfRule type="expression" dxfId="179" priority="1">
      <formula>CONTR_onlyCORSIA=TRUE</formula>
    </cfRule>
  </conditionalFormatting>
  <dataValidations count="2">
    <dataValidation type="list" allowBlank="1" showInputMessage="1" showErrorMessage="1" sqref="C87:C111">
      <formula1>worldcountries</formula1>
    </dataValidation>
    <dataValidation type="list" allowBlank="1" showInputMessage="1" showErrorMessage="1" sqref="D87:D111 C62:D79">
      <formula1>memberstates</formula1>
    </dataValidation>
  </dataValidations>
  <hyperlinks>
    <hyperlink ref="C115:G115" location="'Aircraft Data'!A1" display="&lt;&lt;&lt; Click here to proceed to section 10 &quot;Aircraft data&quot; &gt;&gt;&gt;"/>
  </hyperlinks>
  <pageMargins left="0.78740157480314965" right="0.78740157480314965" top="0.78740157480314965" bottom="0.78740157480314965" header="0.39370078740157483" footer="0.39370078740157483"/>
  <pageSetup paperSize="9" scale="70" fitToHeight="10" orientation="portrait" r:id="rId1"/>
  <headerFooter alignWithMargins="0">
    <oddFooter>&amp;L&amp;F&amp;C&amp;A&amp;R&amp;P / &amp;N</oddFooter>
  </headerFooter>
  <rowBreaks count="1" manualBreakCount="1">
    <brk id="57"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36866" r:id="rId5" name="Button 2">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O70"/>
  <sheetViews>
    <sheetView showGridLines="0" zoomScale="115" zoomScaleNormal="115" workbookViewId="0">
      <selection activeCell="N9" sqref="N9:N23"/>
    </sheetView>
  </sheetViews>
  <sheetFormatPr defaultColWidth="10.7109375" defaultRowHeight="12.75" x14ac:dyDescent="0.2"/>
  <cols>
    <col min="1" max="1" width="3.140625" style="538" customWidth="1"/>
    <col min="2" max="2" width="3.28515625" style="384" bestFit="1" customWidth="1"/>
    <col min="3" max="6" width="20.7109375" style="137" customWidth="1"/>
    <col min="7" max="8" width="12.7109375" style="137" customWidth="1"/>
    <col min="9" max="11" width="10.7109375" style="404"/>
    <col min="12" max="15" width="10.7109375" style="148" customWidth="1"/>
    <col min="16" max="19" width="10.7109375" style="137" customWidth="1"/>
    <col min="20" max="16384" width="10.7109375" style="137"/>
  </cols>
  <sheetData>
    <row r="2" spans="1:15" ht="15.75" x14ac:dyDescent="0.2">
      <c r="B2" s="527">
        <v>9</v>
      </c>
      <c r="C2" s="919" t="str">
        <f>Translations!$B$848</f>
        <v>Aircraft data</v>
      </c>
      <c r="D2" s="919"/>
      <c r="E2" s="919"/>
      <c r="F2" s="919"/>
      <c r="G2" s="919"/>
      <c r="H2" s="919"/>
      <c r="I2" s="493"/>
      <c r="J2" s="493"/>
      <c r="K2" s="493"/>
      <c r="L2" s="493"/>
      <c r="M2" s="493"/>
      <c r="N2" s="493"/>
      <c r="O2" s="493"/>
    </row>
    <row r="4" spans="1:15" ht="12.75" customHeight="1" x14ac:dyDescent="0.2">
      <c r="B4" s="528" t="s">
        <v>244</v>
      </c>
      <c r="C4" s="924" t="str">
        <f>Translations!$B$1145</f>
        <v>Provide details for each aircraft used during the year covered by this report for which you are the aircraft operator.</v>
      </c>
      <c r="D4" s="924"/>
      <c r="E4" s="924"/>
      <c r="F4" s="924"/>
      <c r="G4" s="924"/>
      <c r="H4" s="924"/>
      <c r="I4" s="763"/>
      <c r="J4" s="763"/>
      <c r="K4" s="763"/>
      <c r="L4" s="763"/>
      <c r="M4" s="763"/>
      <c r="N4" s="763"/>
      <c r="O4" s="763"/>
    </row>
    <row r="5" spans="1:15" ht="28.5" customHeight="1" x14ac:dyDescent="0.2">
      <c r="B5" s="530"/>
      <c r="C5" s="925" t="str">
        <f>Translations!$B$1146</f>
        <v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and/or for flights falling under CORSIA (if applicable). </v>
      </c>
      <c r="D5" s="926"/>
      <c r="E5" s="926"/>
      <c r="F5" s="926"/>
      <c r="G5" s="926"/>
      <c r="H5" s="926"/>
      <c r="I5" s="927"/>
      <c r="J5" s="927"/>
      <c r="K5" s="927"/>
      <c r="L5" s="927"/>
      <c r="M5" s="927"/>
      <c r="N5" s="927"/>
      <c r="O5" s="927"/>
    </row>
    <row r="6" spans="1:15" ht="12.75" customHeight="1" x14ac:dyDescent="0.2">
      <c r="B6" s="530"/>
      <c r="C6" s="928" t="str">
        <f>Translations!$B$1147</f>
        <v>Please indicate also which fuel is used by the aircraft type by indicating "True" in the appropriate column(s). If you have listed alternative fuels in section 5(b), please select the appropriate fuel in the column "other".</v>
      </c>
      <c r="D6" s="929"/>
      <c r="E6" s="929"/>
      <c r="F6" s="929"/>
      <c r="G6" s="929"/>
      <c r="H6" s="929"/>
      <c r="I6" s="930"/>
      <c r="J6" s="930"/>
      <c r="K6" s="930"/>
      <c r="L6" s="930"/>
      <c r="M6" s="930"/>
      <c r="N6" s="930"/>
      <c r="O6" s="930"/>
    </row>
    <row r="7" spans="1:15" s="81" customFormat="1" ht="36" customHeight="1" x14ac:dyDescent="0.2">
      <c r="A7" s="539"/>
      <c r="B7" s="531"/>
      <c r="C7" s="922" t="str">
        <f>Translations!$B$1005</f>
        <v>Aircraft type (ICAO aircraft type designator)</v>
      </c>
      <c r="D7" s="922" t="str">
        <f>Translations!$B$1006</f>
        <v>Aircraft subtype (as specified in the monitoring plan, if applicable)</v>
      </c>
      <c r="E7" s="922" t="str">
        <f>Translations!$B$1007</f>
        <v>Aircraft registration number</v>
      </c>
      <c r="F7" s="922" t="str">
        <f>Translations!$B$1008</f>
        <v>Owner of the aircraft (if known)
 In the case of leased-in aircraft, the lessor</v>
      </c>
      <c r="G7" s="920" t="str">
        <f>Translations!$B$1009</f>
        <v>If the aircraft has not belonged to your fleet for the whole reporting year:</v>
      </c>
      <c r="H7" s="921"/>
      <c r="I7" s="920" t="str">
        <f>Translations!$B$1148</f>
        <v>Fuel used</v>
      </c>
      <c r="J7" s="931"/>
      <c r="K7" s="931"/>
      <c r="L7" s="931"/>
      <c r="M7" s="921"/>
      <c r="N7" s="922" t="str">
        <f>Translations!$B$1149</f>
        <v>used for EU ETS</v>
      </c>
      <c r="O7" s="932" t="str">
        <f>Translations!$B$1150</f>
        <v>used for CORSIA (if applicable)</v>
      </c>
    </row>
    <row r="8" spans="1:15" s="81" customFormat="1" x14ac:dyDescent="0.2">
      <c r="A8" s="539"/>
      <c r="B8" s="531"/>
      <c r="C8" s="923"/>
      <c r="D8" s="923"/>
      <c r="E8" s="923"/>
      <c r="F8" s="923"/>
      <c r="G8" s="104" t="str">
        <f>Translations!$B$1010</f>
        <v>Starting date</v>
      </c>
      <c r="H8" s="104" t="str">
        <f>Translations!$B$1011</f>
        <v>End date</v>
      </c>
      <c r="I8" s="104" t="str">
        <f>Translations!$B$1151</f>
        <v>Jet-A</v>
      </c>
      <c r="J8" s="104" t="str">
        <f>Translations!$B$1152</f>
        <v>Jet-A1</v>
      </c>
      <c r="K8" s="104" t="str">
        <f>Translations!$B$1153</f>
        <v>Jet-B</v>
      </c>
      <c r="L8" s="104" t="str">
        <f>Translations!$B$1154</f>
        <v>AvGas</v>
      </c>
      <c r="M8" s="104" t="str">
        <f>Translations!$B$1155</f>
        <v>other</v>
      </c>
      <c r="N8" s="923"/>
      <c r="O8" s="933"/>
    </row>
    <row r="9" spans="1:15" x14ac:dyDescent="0.2">
      <c r="B9" s="532"/>
      <c r="C9" s="121" t="s">
        <v>1523</v>
      </c>
      <c r="D9" s="122"/>
      <c r="E9" s="121" t="s">
        <v>1766</v>
      </c>
      <c r="F9" s="121" t="s">
        <v>1656</v>
      </c>
      <c r="G9" s="120"/>
      <c r="H9" s="123"/>
      <c r="I9" s="123" t="b">
        <v>1</v>
      </c>
      <c r="J9" s="123" t="b">
        <v>0</v>
      </c>
      <c r="K9" s="123" t="b">
        <v>0</v>
      </c>
      <c r="L9" s="123" t="b">
        <v>0</v>
      </c>
      <c r="M9" s="123"/>
      <c r="N9" s="123"/>
      <c r="O9" s="123" t="b">
        <v>1</v>
      </c>
    </row>
    <row r="10" spans="1:15" ht="25.5" x14ac:dyDescent="0.2">
      <c r="B10" s="532"/>
      <c r="C10" s="121" t="s">
        <v>1523</v>
      </c>
      <c r="D10" s="122"/>
      <c r="E10" s="121" t="s">
        <v>1772</v>
      </c>
      <c r="F10" s="121" t="s">
        <v>1657</v>
      </c>
      <c r="G10" s="120"/>
      <c r="H10" s="120"/>
      <c r="I10" s="123" t="b">
        <v>1</v>
      </c>
      <c r="J10" s="123" t="b">
        <v>0</v>
      </c>
      <c r="K10" s="123" t="b">
        <v>0</v>
      </c>
      <c r="L10" s="123" t="b">
        <v>0</v>
      </c>
      <c r="M10" s="123"/>
      <c r="N10" s="123"/>
      <c r="O10" s="123" t="b">
        <v>1</v>
      </c>
    </row>
    <row r="11" spans="1:15" x14ac:dyDescent="0.2">
      <c r="B11" s="532"/>
      <c r="C11" s="121" t="s">
        <v>1782</v>
      </c>
      <c r="D11" s="122"/>
      <c r="E11" s="121" t="s">
        <v>1783</v>
      </c>
      <c r="F11" s="121" t="s">
        <v>1786</v>
      </c>
      <c r="G11" s="120">
        <v>43543</v>
      </c>
      <c r="H11" s="120">
        <v>43545</v>
      </c>
      <c r="I11" s="123" t="b">
        <v>1</v>
      </c>
      <c r="J11" s="123" t="b">
        <v>0</v>
      </c>
      <c r="K11" s="123" t="b">
        <v>0</v>
      </c>
      <c r="L11" s="123" t="b">
        <v>0</v>
      </c>
      <c r="M11" s="123"/>
      <c r="N11" s="123"/>
      <c r="O11" s="123" t="b">
        <v>1</v>
      </c>
    </row>
    <row r="12" spans="1:15" x14ac:dyDescent="0.2">
      <c r="B12" s="532"/>
      <c r="C12" s="121" t="s">
        <v>1524</v>
      </c>
      <c r="D12" s="122"/>
      <c r="E12" s="121" t="s">
        <v>1767</v>
      </c>
      <c r="F12" s="121" t="s">
        <v>1656</v>
      </c>
      <c r="G12" s="120"/>
      <c r="H12" s="120"/>
      <c r="I12" s="123" t="b">
        <v>1</v>
      </c>
      <c r="J12" s="123" t="b">
        <v>0</v>
      </c>
      <c r="K12" s="123" t="b">
        <v>0</v>
      </c>
      <c r="L12" s="123" t="b">
        <v>0</v>
      </c>
      <c r="M12" s="123"/>
      <c r="N12" s="123"/>
      <c r="O12" s="123" t="b">
        <v>1</v>
      </c>
    </row>
    <row r="13" spans="1:15" x14ac:dyDescent="0.2">
      <c r="B13" s="532"/>
      <c r="C13" s="121" t="s">
        <v>1524</v>
      </c>
      <c r="D13" s="122"/>
      <c r="E13" s="121" t="s">
        <v>1768</v>
      </c>
      <c r="F13" s="121" t="s">
        <v>1656</v>
      </c>
      <c r="G13" s="120"/>
      <c r="H13" s="120"/>
      <c r="I13" s="123" t="b">
        <v>1</v>
      </c>
      <c r="J13" s="123" t="b">
        <v>0</v>
      </c>
      <c r="K13" s="123" t="b">
        <v>0</v>
      </c>
      <c r="L13" s="123" t="b">
        <v>0</v>
      </c>
      <c r="M13" s="123"/>
      <c r="N13" s="123"/>
      <c r="O13" s="123" t="b">
        <v>1</v>
      </c>
    </row>
    <row r="14" spans="1:15" x14ac:dyDescent="0.2">
      <c r="B14" s="532"/>
      <c r="C14" s="121" t="s">
        <v>1524</v>
      </c>
      <c r="D14" s="122"/>
      <c r="E14" s="121" t="s">
        <v>1769</v>
      </c>
      <c r="F14" s="121" t="s">
        <v>1656</v>
      </c>
      <c r="G14" s="120"/>
      <c r="H14" s="120"/>
      <c r="I14" s="123" t="b">
        <v>1</v>
      </c>
      <c r="J14" s="123" t="b">
        <v>0</v>
      </c>
      <c r="K14" s="123" t="b">
        <v>0</v>
      </c>
      <c r="L14" s="123" t="b">
        <v>0</v>
      </c>
      <c r="M14" s="123"/>
      <c r="N14" s="123"/>
      <c r="O14" s="123" t="b">
        <v>1</v>
      </c>
    </row>
    <row r="15" spans="1:15" x14ac:dyDescent="0.2">
      <c r="B15" s="532"/>
      <c r="C15" s="121" t="s">
        <v>1524</v>
      </c>
      <c r="D15" s="122"/>
      <c r="E15" s="121" t="s">
        <v>1770</v>
      </c>
      <c r="F15" s="121" t="s">
        <v>1659</v>
      </c>
      <c r="G15" s="120"/>
      <c r="H15" s="120"/>
      <c r="I15" s="123" t="b">
        <v>1</v>
      </c>
      <c r="J15" s="123" t="b">
        <v>0</v>
      </c>
      <c r="K15" s="123" t="b">
        <v>0</v>
      </c>
      <c r="L15" s="123" t="b">
        <v>0</v>
      </c>
      <c r="M15" s="123"/>
      <c r="N15" s="123"/>
      <c r="O15" s="123" t="b">
        <v>1</v>
      </c>
    </row>
    <row r="16" spans="1:15" x14ac:dyDescent="0.2">
      <c r="B16" s="532"/>
      <c r="C16" s="121" t="s">
        <v>1524</v>
      </c>
      <c r="D16" s="122"/>
      <c r="E16" s="121" t="s">
        <v>1777</v>
      </c>
      <c r="F16" s="121" t="s">
        <v>1787</v>
      </c>
      <c r="G16" s="120">
        <v>43561</v>
      </c>
      <c r="H16" s="120">
        <v>43562</v>
      </c>
      <c r="I16" s="123" t="b">
        <v>1</v>
      </c>
      <c r="J16" s="123" t="b">
        <v>0</v>
      </c>
      <c r="K16" s="123" t="b">
        <v>0</v>
      </c>
      <c r="L16" s="123" t="b">
        <v>0</v>
      </c>
      <c r="M16" s="123"/>
      <c r="N16" s="123"/>
      <c r="O16" s="123" t="b">
        <v>1</v>
      </c>
    </row>
    <row r="17" spans="2:15" x14ac:dyDescent="0.2">
      <c r="B17" s="532"/>
      <c r="C17" s="121" t="s">
        <v>1778</v>
      </c>
      <c r="D17" s="122"/>
      <c r="E17" s="121" t="s">
        <v>1779</v>
      </c>
      <c r="F17" s="121" t="s">
        <v>1788</v>
      </c>
      <c r="G17" s="120">
        <v>43674</v>
      </c>
      <c r="H17" s="120">
        <v>43674</v>
      </c>
      <c r="I17" s="123" t="b">
        <v>1</v>
      </c>
      <c r="J17" s="123" t="b">
        <v>0</v>
      </c>
      <c r="K17" s="123" t="b">
        <v>0</v>
      </c>
      <c r="L17" s="123" t="b">
        <v>0</v>
      </c>
      <c r="M17" s="123"/>
      <c r="N17" s="123"/>
      <c r="O17" s="123" t="b">
        <v>1</v>
      </c>
    </row>
    <row r="18" spans="2:15" ht="25.5" x14ac:dyDescent="0.2">
      <c r="B18" s="532"/>
      <c r="C18" s="121" t="s">
        <v>1667</v>
      </c>
      <c r="D18" s="122" t="s">
        <v>1525</v>
      </c>
      <c r="E18" s="121" t="s">
        <v>1771</v>
      </c>
      <c r="F18" s="121" t="s">
        <v>1658</v>
      </c>
      <c r="G18" s="120"/>
      <c r="H18" s="120"/>
      <c r="I18" s="123" t="b">
        <v>1</v>
      </c>
      <c r="J18" s="123" t="b">
        <v>0</v>
      </c>
      <c r="K18" s="123" t="b">
        <v>0</v>
      </c>
      <c r="L18" s="123" t="b">
        <v>0</v>
      </c>
      <c r="M18" s="123"/>
      <c r="N18" s="123"/>
      <c r="O18" s="123" t="b">
        <v>1</v>
      </c>
    </row>
    <row r="19" spans="2:15" ht="25.5" x14ac:dyDescent="0.2">
      <c r="B19" s="532"/>
      <c r="C19" s="121" t="s">
        <v>1667</v>
      </c>
      <c r="D19" s="122" t="s">
        <v>1525</v>
      </c>
      <c r="E19" s="121" t="s">
        <v>1775</v>
      </c>
      <c r="F19" s="121" t="s">
        <v>1776</v>
      </c>
      <c r="G19" s="120"/>
      <c r="H19" s="120"/>
      <c r="I19" s="123" t="b">
        <v>1</v>
      </c>
      <c r="J19" s="123" t="b">
        <v>0</v>
      </c>
      <c r="K19" s="123" t="b">
        <v>0</v>
      </c>
      <c r="L19" s="123" t="b">
        <v>0</v>
      </c>
      <c r="M19" s="123"/>
      <c r="N19" s="123"/>
      <c r="O19" s="123" t="b">
        <v>1</v>
      </c>
    </row>
    <row r="20" spans="2:15" x14ac:dyDescent="0.2">
      <c r="B20" s="532"/>
      <c r="C20" s="121" t="s">
        <v>1791</v>
      </c>
      <c r="D20" s="122" t="s">
        <v>1773</v>
      </c>
      <c r="E20" s="121" t="s">
        <v>1774</v>
      </c>
      <c r="F20" s="121" t="s">
        <v>1656</v>
      </c>
      <c r="G20" s="120"/>
      <c r="H20" s="120"/>
      <c r="I20" s="123" t="b">
        <v>1</v>
      </c>
      <c r="J20" s="123" t="b">
        <v>0</v>
      </c>
      <c r="K20" s="123" t="b">
        <v>0</v>
      </c>
      <c r="L20" s="123" t="b">
        <v>0</v>
      </c>
      <c r="M20" s="123"/>
      <c r="N20" s="123"/>
      <c r="O20" s="123" t="b">
        <v>1</v>
      </c>
    </row>
    <row r="21" spans="2:15" x14ac:dyDescent="0.2">
      <c r="B21" s="532"/>
      <c r="C21" s="121" t="s">
        <v>1780</v>
      </c>
      <c r="D21" s="122"/>
      <c r="E21" s="121" t="s">
        <v>1781</v>
      </c>
      <c r="F21" s="121" t="s">
        <v>1789</v>
      </c>
      <c r="G21" s="120">
        <v>43713</v>
      </c>
      <c r="H21" s="120">
        <v>43714</v>
      </c>
      <c r="I21" s="123" t="b">
        <v>1</v>
      </c>
      <c r="J21" s="123" t="b">
        <v>0</v>
      </c>
      <c r="K21" s="123" t="b">
        <v>0</v>
      </c>
      <c r="L21" s="123" t="b">
        <v>0</v>
      </c>
      <c r="M21" s="123"/>
      <c r="N21" s="123"/>
      <c r="O21" s="123" t="b">
        <v>1</v>
      </c>
    </row>
    <row r="22" spans="2:15" x14ac:dyDescent="0.2">
      <c r="B22" s="532"/>
      <c r="C22" s="121" t="s">
        <v>1784</v>
      </c>
      <c r="D22" s="122"/>
      <c r="E22" s="121" t="s">
        <v>1785</v>
      </c>
      <c r="F22" s="121" t="s">
        <v>1790</v>
      </c>
      <c r="G22" s="120">
        <v>43672</v>
      </c>
      <c r="H22" s="120">
        <v>43673</v>
      </c>
      <c r="I22" s="123" t="b">
        <v>1</v>
      </c>
      <c r="J22" s="123" t="b">
        <v>0</v>
      </c>
      <c r="K22" s="123" t="b">
        <v>0</v>
      </c>
      <c r="L22" s="123" t="b">
        <v>0</v>
      </c>
      <c r="M22" s="123"/>
      <c r="N22" s="123"/>
      <c r="O22" s="123" t="b">
        <v>1</v>
      </c>
    </row>
    <row r="23" spans="2:15" x14ac:dyDescent="0.2">
      <c r="B23" s="532"/>
      <c r="C23" s="121"/>
      <c r="D23" s="122"/>
      <c r="E23" s="121"/>
      <c r="F23" s="121"/>
      <c r="G23" s="120"/>
      <c r="H23" s="123"/>
      <c r="I23" s="123"/>
      <c r="J23" s="123"/>
      <c r="K23" s="123"/>
      <c r="L23" s="123"/>
      <c r="M23" s="123"/>
      <c r="N23" s="123"/>
      <c r="O23" s="123"/>
    </row>
    <row r="24" spans="2:15" x14ac:dyDescent="0.2">
      <c r="B24" s="532"/>
      <c r="C24" s="121"/>
      <c r="D24" s="122"/>
      <c r="E24" s="121"/>
      <c r="F24" s="121"/>
      <c r="G24" s="120"/>
      <c r="H24" s="120"/>
      <c r="I24" s="123"/>
      <c r="J24" s="123"/>
      <c r="K24" s="123"/>
      <c r="L24" s="123"/>
      <c r="M24" s="123"/>
      <c r="N24" s="123"/>
      <c r="O24" s="123"/>
    </row>
    <row r="25" spans="2:15" x14ac:dyDescent="0.2">
      <c r="B25" s="532"/>
      <c r="C25" s="121"/>
      <c r="D25" s="122"/>
      <c r="E25" s="121"/>
      <c r="F25" s="121"/>
      <c r="G25" s="120"/>
      <c r="H25" s="120"/>
      <c r="I25" s="123"/>
      <c r="J25" s="123"/>
      <c r="K25" s="123"/>
      <c r="L25" s="123"/>
      <c r="M25" s="123"/>
      <c r="N25" s="123"/>
      <c r="O25" s="123"/>
    </row>
    <row r="26" spans="2:15" x14ac:dyDescent="0.2">
      <c r="B26" s="532"/>
      <c r="C26" s="121"/>
      <c r="D26" s="122"/>
      <c r="E26" s="121"/>
      <c r="F26" s="121"/>
      <c r="G26" s="120"/>
      <c r="H26" s="120"/>
      <c r="I26" s="123"/>
      <c r="J26" s="123"/>
      <c r="K26" s="123"/>
      <c r="L26" s="123"/>
      <c r="M26" s="123"/>
      <c r="N26" s="123"/>
      <c r="O26" s="123"/>
    </row>
    <row r="27" spans="2:15" x14ac:dyDescent="0.2">
      <c r="B27" s="532"/>
      <c r="C27" s="121"/>
      <c r="D27" s="122"/>
      <c r="E27" s="121"/>
      <c r="F27" s="121"/>
      <c r="G27" s="120"/>
      <c r="H27" s="120"/>
      <c r="I27" s="123"/>
      <c r="J27" s="123"/>
      <c r="K27" s="123"/>
      <c r="L27" s="123"/>
      <c r="M27" s="123"/>
      <c r="N27" s="123"/>
      <c r="O27" s="123"/>
    </row>
    <row r="28" spans="2:15" x14ac:dyDescent="0.2">
      <c r="B28" s="532"/>
      <c r="C28" s="121"/>
      <c r="D28" s="122"/>
      <c r="E28" s="121"/>
      <c r="F28" s="121"/>
      <c r="G28" s="120"/>
      <c r="H28" s="120"/>
      <c r="I28" s="123"/>
      <c r="J28" s="123"/>
      <c r="K28" s="123"/>
      <c r="L28" s="123"/>
      <c r="M28" s="123"/>
      <c r="N28" s="123"/>
      <c r="O28" s="123"/>
    </row>
    <row r="29" spans="2:15" x14ac:dyDescent="0.2">
      <c r="B29" s="532"/>
      <c r="C29" s="121"/>
      <c r="D29" s="122"/>
      <c r="E29" s="121"/>
      <c r="F29" s="121"/>
      <c r="G29" s="120"/>
      <c r="H29" s="120"/>
      <c r="I29" s="123"/>
      <c r="J29" s="123"/>
      <c r="K29" s="123"/>
      <c r="L29" s="123"/>
      <c r="M29" s="123"/>
      <c r="N29" s="123"/>
      <c r="O29" s="123"/>
    </row>
    <row r="30" spans="2:15" x14ac:dyDescent="0.2">
      <c r="B30" s="532"/>
      <c r="C30" s="121"/>
      <c r="D30" s="122"/>
      <c r="E30" s="121"/>
      <c r="F30" s="121"/>
      <c r="G30" s="120"/>
      <c r="H30" s="120"/>
      <c r="I30" s="123"/>
      <c r="J30" s="123"/>
      <c r="K30" s="123"/>
      <c r="L30" s="123"/>
      <c r="M30" s="123"/>
      <c r="N30" s="123"/>
      <c r="O30" s="123"/>
    </row>
    <row r="31" spans="2:15" x14ac:dyDescent="0.2">
      <c r="B31" s="532"/>
      <c r="C31" s="121"/>
      <c r="D31" s="122"/>
      <c r="E31" s="121"/>
      <c r="F31" s="121"/>
      <c r="G31" s="120"/>
      <c r="H31" s="120"/>
      <c r="I31" s="123"/>
      <c r="J31" s="123"/>
      <c r="K31" s="123"/>
      <c r="L31" s="123"/>
      <c r="M31" s="123"/>
      <c r="N31" s="123"/>
      <c r="O31" s="123"/>
    </row>
    <row r="32" spans="2:15" x14ac:dyDescent="0.2">
      <c r="B32" s="532"/>
      <c r="C32" s="121"/>
      <c r="D32" s="122"/>
      <c r="E32" s="121"/>
      <c r="F32" s="121"/>
      <c r="G32" s="120"/>
      <c r="H32" s="120"/>
      <c r="I32" s="123"/>
      <c r="J32" s="123"/>
      <c r="K32" s="123"/>
      <c r="L32" s="123"/>
      <c r="M32" s="123"/>
      <c r="N32" s="123"/>
      <c r="O32" s="123"/>
    </row>
    <row r="33" spans="2:15" x14ac:dyDescent="0.2">
      <c r="B33" s="532"/>
      <c r="C33" s="121"/>
      <c r="D33" s="122"/>
      <c r="E33" s="121"/>
      <c r="F33" s="121"/>
      <c r="G33" s="120"/>
      <c r="H33" s="120"/>
      <c r="I33" s="123"/>
      <c r="J33" s="123"/>
      <c r="K33" s="123"/>
      <c r="L33" s="123"/>
      <c r="M33" s="123"/>
      <c r="N33" s="123"/>
      <c r="O33" s="123"/>
    </row>
    <row r="34" spans="2:15" x14ac:dyDescent="0.2">
      <c r="B34" s="532"/>
      <c r="C34" s="121"/>
      <c r="D34" s="122"/>
      <c r="E34" s="121"/>
      <c r="F34" s="121"/>
      <c r="G34" s="120"/>
      <c r="H34" s="123"/>
      <c r="I34" s="123"/>
      <c r="J34" s="123"/>
      <c r="K34" s="123"/>
      <c r="L34" s="123"/>
      <c r="M34" s="123"/>
      <c r="N34" s="123"/>
      <c r="O34" s="123"/>
    </row>
    <row r="35" spans="2:15" x14ac:dyDescent="0.2">
      <c r="B35" s="532"/>
      <c r="C35" s="121"/>
      <c r="D35" s="122"/>
      <c r="E35" s="121"/>
      <c r="F35" s="121"/>
      <c r="G35" s="120"/>
      <c r="H35" s="120"/>
      <c r="I35" s="123"/>
      <c r="J35" s="123"/>
      <c r="K35" s="123"/>
      <c r="L35" s="123"/>
      <c r="M35" s="123"/>
      <c r="N35" s="123"/>
      <c r="O35" s="123"/>
    </row>
    <row r="36" spans="2:15" x14ac:dyDescent="0.2">
      <c r="B36" s="532"/>
      <c r="C36" s="121"/>
      <c r="D36" s="122"/>
      <c r="E36" s="121"/>
      <c r="F36" s="121"/>
      <c r="G36" s="120"/>
      <c r="H36" s="120"/>
      <c r="I36" s="123"/>
      <c r="J36" s="123"/>
      <c r="K36" s="123"/>
      <c r="L36" s="123"/>
      <c r="M36" s="123"/>
      <c r="N36" s="123"/>
      <c r="O36" s="123"/>
    </row>
    <row r="37" spans="2:15" x14ac:dyDescent="0.2">
      <c r="B37" s="532"/>
      <c r="C37" s="121"/>
      <c r="D37" s="122"/>
      <c r="E37" s="121"/>
      <c r="F37" s="121"/>
      <c r="G37" s="120"/>
      <c r="H37" s="120"/>
      <c r="I37" s="123"/>
      <c r="J37" s="123"/>
      <c r="K37" s="123"/>
      <c r="L37" s="123"/>
      <c r="M37" s="123"/>
      <c r="N37" s="123"/>
      <c r="O37" s="123"/>
    </row>
    <row r="38" spans="2:15" x14ac:dyDescent="0.2">
      <c r="B38" s="532"/>
      <c r="C38" s="121"/>
      <c r="D38" s="122"/>
      <c r="E38" s="121"/>
      <c r="F38" s="121"/>
      <c r="G38" s="120"/>
      <c r="H38" s="120"/>
      <c r="I38" s="123"/>
      <c r="J38" s="123"/>
      <c r="K38" s="123"/>
      <c r="L38" s="123"/>
      <c r="M38" s="123"/>
      <c r="N38" s="123"/>
      <c r="O38" s="123"/>
    </row>
    <row r="39" spans="2:15" x14ac:dyDescent="0.2">
      <c r="B39" s="532"/>
      <c r="C39" s="121"/>
      <c r="D39" s="122"/>
      <c r="E39" s="121"/>
      <c r="F39" s="121"/>
      <c r="G39" s="120"/>
      <c r="H39" s="120"/>
      <c r="I39" s="123"/>
      <c r="J39" s="123"/>
      <c r="K39" s="123"/>
      <c r="L39" s="123"/>
      <c r="M39" s="123"/>
      <c r="N39" s="123"/>
      <c r="O39" s="123"/>
    </row>
    <row r="40" spans="2:15" x14ac:dyDescent="0.2">
      <c r="B40" s="532"/>
      <c r="C40" s="121"/>
      <c r="D40" s="122"/>
      <c r="E40" s="121"/>
      <c r="F40" s="121"/>
      <c r="G40" s="120"/>
      <c r="H40" s="120"/>
      <c r="I40" s="123"/>
      <c r="J40" s="123"/>
      <c r="K40" s="123"/>
      <c r="L40" s="123"/>
      <c r="M40" s="123"/>
      <c r="N40" s="123"/>
      <c r="O40" s="123"/>
    </row>
    <row r="41" spans="2:15" x14ac:dyDescent="0.2">
      <c r="B41" s="532"/>
      <c r="C41" s="121"/>
      <c r="D41" s="122"/>
      <c r="E41" s="121"/>
      <c r="F41" s="121"/>
      <c r="G41" s="120"/>
      <c r="H41" s="120"/>
      <c r="I41" s="123"/>
      <c r="J41" s="123"/>
      <c r="K41" s="123"/>
      <c r="L41" s="123"/>
      <c r="M41" s="123"/>
      <c r="N41" s="123"/>
      <c r="O41" s="123"/>
    </row>
    <row r="42" spans="2:15" x14ac:dyDescent="0.2">
      <c r="B42" s="532"/>
      <c r="C42" s="121"/>
      <c r="D42" s="122"/>
      <c r="E42" s="121"/>
      <c r="F42" s="121"/>
      <c r="G42" s="120"/>
      <c r="H42" s="120"/>
      <c r="I42" s="123"/>
      <c r="J42" s="123"/>
      <c r="K42" s="123"/>
      <c r="L42" s="123"/>
      <c r="M42" s="123"/>
      <c r="N42" s="123"/>
      <c r="O42" s="123"/>
    </row>
    <row r="43" spans="2:15" x14ac:dyDescent="0.2">
      <c r="B43" s="532"/>
      <c r="C43" s="121"/>
      <c r="D43" s="122"/>
      <c r="E43" s="121"/>
      <c r="F43" s="121"/>
      <c r="G43" s="120"/>
      <c r="H43" s="120"/>
      <c r="I43" s="123"/>
      <c r="J43" s="123"/>
      <c r="K43" s="123"/>
      <c r="L43" s="123"/>
      <c r="M43" s="123"/>
      <c r="N43" s="123"/>
      <c r="O43" s="123"/>
    </row>
    <row r="44" spans="2:15" x14ac:dyDescent="0.2">
      <c r="B44" s="532"/>
      <c r="C44" s="121"/>
      <c r="D44" s="122"/>
      <c r="E44" s="121"/>
      <c r="F44" s="121"/>
      <c r="G44" s="120"/>
      <c r="H44" s="120"/>
      <c r="I44" s="123"/>
      <c r="J44" s="123"/>
      <c r="K44" s="123"/>
      <c r="L44" s="123"/>
      <c r="M44" s="123"/>
      <c r="N44" s="123"/>
      <c r="O44" s="123"/>
    </row>
    <row r="45" spans="2:15" x14ac:dyDescent="0.2">
      <c r="B45" s="532"/>
      <c r="C45" s="121"/>
      <c r="D45" s="122"/>
      <c r="E45" s="121"/>
      <c r="F45" s="121"/>
      <c r="G45" s="120"/>
      <c r="H45" s="123"/>
      <c r="I45" s="123"/>
      <c r="J45" s="123"/>
      <c r="K45" s="123"/>
      <c r="L45" s="123"/>
      <c r="M45" s="123"/>
      <c r="N45" s="123"/>
      <c r="O45" s="123"/>
    </row>
    <row r="46" spans="2:15" x14ac:dyDescent="0.2">
      <c r="B46" s="532"/>
      <c r="C46" s="121"/>
      <c r="D46" s="122"/>
      <c r="E46" s="121"/>
      <c r="F46" s="121"/>
      <c r="G46" s="120"/>
      <c r="H46" s="120"/>
      <c r="I46" s="123"/>
      <c r="J46" s="123"/>
      <c r="K46" s="123"/>
      <c r="L46" s="123"/>
      <c r="M46" s="123"/>
      <c r="N46" s="123"/>
      <c r="O46" s="123"/>
    </row>
    <row r="47" spans="2:15" x14ac:dyDescent="0.2">
      <c r="B47" s="532"/>
      <c r="C47" s="121"/>
      <c r="D47" s="122"/>
      <c r="E47" s="121"/>
      <c r="F47" s="121"/>
      <c r="G47" s="120"/>
      <c r="H47" s="120"/>
      <c r="I47" s="123"/>
      <c r="J47" s="123"/>
      <c r="K47" s="123"/>
      <c r="L47" s="123"/>
      <c r="M47" s="123"/>
      <c r="N47" s="123"/>
      <c r="O47" s="123"/>
    </row>
    <row r="48" spans="2:15" x14ac:dyDescent="0.2">
      <c r="B48" s="532"/>
      <c r="C48" s="121"/>
      <c r="D48" s="122"/>
      <c r="E48" s="121"/>
      <c r="F48" s="121"/>
      <c r="G48" s="120"/>
      <c r="H48" s="120"/>
      <c r="I48" s="123"/>
      <c r="J48" s="123"/>
      <c r="K48" s="123"/>
      <c r="L48" s="123"/>
      <c r="M48" s="123"/>
      <c r="N48" s="123"/>
      <c r="O48" s="123"/>
    </row>
    <row r="49" spans="2:15" x14ac:dyDescent="0.2">
      <c r="B49" s="532"/>
      <c r="C49" s="121"/>
      <c r="D49" s="122"/>
      <c r="E49" s="121"/>
      <c r="F49" s="121"/>
      <c r="G49" s="120"/>
      <c r="H49" s="120"/>
      <c r="I49" s="123"/>
      <c r="J49" s="123"/>
      <c r="K49" s="123"/>
      <c r="L49" s="123"/>
      <c r="M49" s="123"/>
      <c r="N49" s="123"/>
      <c r="O49" s="123"/>
    </row>
    <row r="50" spans="2:15" x14ac:dyDescent="0.2">
      <c r="B50" s="532"/>
      <c r="C50" s="121"/>
      <c r="D50" s="122"/>
      <c r="E50" s="121"/>
      <c r="F50" s="121"/>
      <c r="G50" s="120"/>
      <c r="H50" s="120"/>
      <c r="I50" s="123"/>
      <c r="J50" s="123"/>
      <c r="K50" s="123"/>
      <c r="L50" s="123"/>
      <c r="M50" s="123"/>
      <c r="N50" s="123"/>
      <c r="O50" s="123"/>
    </row>
    <row r="51" spans="2:15" x14ac:dyDescent="0.2">
      <c r="B51" s="532"/>
      <c r="C51" s="121"/>
      <c r="D51" s="122"/>
      <c r="E51" s="121"/>
      <c r="F51" s="121"/>
      <c r="G51" s="120"/>
      <c r="H51" s="120"/>
      <c r="I51" s="123"/>
      <c r="J51" s="123"/>
      <c r="K51" s="123"/>
      <c r="L51" s="123"/>
      <c r="M51" s="123"/>
      <c r="N51" s="123"/>
      <c r="O51" s="123"/>
    </row>
    <row r="52" spans="2:15" x14ac:dyDescent="0.2">
      <c r="B52" s="532"/>
      <c r="C52" s="121"/>
      <c r="D52" s="122"/>
      <c r="E52" s="121"/>
      <c r="F52" s="121"/>
      <c r="G52" s="120"/>
      <c r="H52" s="120"/>
      <c r="I52" s="123"/>
      <c r="J52" s="123"/>
      <c r="K52" s="123"/>
      <c r="L52" s="123"/>
      <c r="M52" s="123"/>
      <c r="N52" s="123"/>
      <c r="O52" s="123"/>
    </row>
    <row r="53" spans="2:15" x14ac:dyDescent="0.2">
      <c r="B53" s="532"/>
      <c r="C53" s="121"/>
      <c r="D53" s="122"/>
      <c r="E53" s="121"/>
      <c r="F53" s="121"/>
      <c r="G53" s="120"/>
      <c r="H53" s="120"/>
      <c r="I53" s="123"/>
      <c r="J53" s="123"/>
      <c r="K53" s="123"/>
      <c r="L53" s="123"/>
      <c r="M53" s="123"/>
      <c r="N53" s="123"/>
      <c r="O53" s="123"/>
    </row>
    <row r="54" spans="2:15" x14ac:dyDescent="0.2">
      <c r="B54" s="532"/>
      <c r="C54" s="121"/>
      <c r="D54" s="122"/>
      <c r="E54" s="121"/>
      <c r="F54" s="121"/>
      <c r="G54" s="120"/>
      <c r="H54" s="120"/>
      <c r="I54" s="123"/>
      <c r="J54" s="123"/>
      <c r="K54" s="123"/>
      <c r="L54" s="123"/>
      <c r="M54" s="123"/>
      <c r="N54" s="123"/>
      <c r="O54" s="123"/>
    </row>
    <row r="55" spans="2:15" x14ac:dyDescent="0.2">
      <c r="B55" s="532"/>
      <c r="C55" s="121"/>
      <c r="D55" s="122"/>
      <c r="E55" s="121"/>
      <c r="F55" s="121"/>
      <c r="G55" s="120"/>
      <c r="H55" s="120"/>
      <c r="I55" s="123"/>
      <c r="J55" s="123"/>
      <c r="K55" s="123"/>
      <c r="L55" s="123"/>
      <c r="M55" s="123"/>
      <c r="N55" s="123"/>
      <c r="O55" s="123"/>
    </row>
    <row r="56" spans="2:15" x14ac:dyDescent="0.2">
      <c r="B56" s="532"/>
      <c r="C56" s="121"/>
      <c r="D56" s="122"/>
      <c r="E56" s="121"/>
      <c r="F56" s="121"/>
      <c r="G56" s="120"/>
      <c r="H56" s="123"/>
      <c r="I56" s="123"/>
      <c r="J56" s="123"/>
      <c r="K56" s="123"/>
      <c r="L56" s="123"/>
      <c r="M56" s="123"/>
      <c r="N56" s="123"/>
      <c r="O56" s="123"/>
    </row>
    <row r="57" spans="2:15" x14ac:dyDescent="0.2">
      <c r="B57" s="532"/>
      <c r="C57" s="121"/>
      <c r="D57" s="122"/>
      <c r="E57" s="121"/>
      <c r="F57" s="121"/>
      <c r="G57" s="120"/>
      <c r="H57" s="120"/>
      <c r="I57" s="123"/>
      <c r="J57" s="123"/>
      <c r="K57" s="123"/>
      <c r="L57" s="123"/>
      <c r="M57" s="123"/>
      <c r="N57" s="123"/>
      <c r="O57" s="123"/>
    </row>
    <row r="58" spans="2:15" x14ac:dyDescent="0.2">
      <c r="B58" s="532"/>
      <c r="C58" s="121"/>
      <c r="D58" s="122"/>
      <c r="E58" s="121"/>
      <c r="F58" s="121"/>
      <c r="G58" s="120"/>
      <c r="H58" s="120"/>
      <c r="I58" s="123"/>
      <c r="J58" s="123"/>
      <c r="K58" s="123"/>
      <c r="L58" s="123"/>
      <c r="M58" s="123"/>
      <c r="N58" s="123"/>
      <c r="O58" s="123"/>
    </row>
    <row r="59" spans="2:15" x14ac:dyDescent="0.2">
      <c r="B59" s="532"/>
      <c r="C59" s="121"/>
      <c r="D59" s="122"/>
      <c r="E59" s="121"/>
      <c r="F59" s="121"/>
      <c r="G59" s="120"/>
      <c r="H59" s="120"/>
      <c r="I59" s="123"/>
      <c r="J59" s="123"/>
      <c r="K59" s="123"/>
      <c r="L59" s="123"/>
      <c r="M59" s="123"/>
      <c r="N59" s="123"/>
      <c r="O59" s="123"/>
    </row>
    <row r="60" spans="2:15" x14ac:dyDescent="0.2">
      <c r="B60" s="532"/>
      <c r="C60" s="121"/>
      <c r="D60" s="122"/>
      <c r="E60" s="121"/>
      <c r="F60" s="121"/>
      <c r="G60" s="120"/>
      <c r="H60" s="120"/>
      <c r="I60" s="123"/>
      <c r="J60" s="123"/>
      <c r="K60" s="123"/>
      <c r="L60" s="123"/>
      <c r="M60" s="123"/>
      <c r="N60" s="123"/>
      <c r="O60" s="123"/>
    </row>
    <row r="61" spans="2:15" x14ac:dyDescent="0.2">
      <c r="B61" s="532"/>
      <c r="C61" s="121"/>
      <c r="D61" s="122"/>
      <c r="E61" s="121"/>
      <c r="F61" s="121"/>
      <c r="G61" s="120"/>
      <c r="H61" s="120"/>
      <c r="I61" s="123"/>
      <c r="J61" s="123"/>
      <c r="K61" s="123"/>
      <c r="L61" s="123"/>
      <c r="M61" s="123"/>
      <c r="N61" s="123"/>
      <c r="O61" s="123"/>
    </row>
    <row r="62" spans="2:15" x14ac:dyDescent="0.2">
      <c r="B62" s="532"/>
      <c r="C62" s="121"/>
      <c r="D62" s="122"/>
      <c r="E62" s="121"/>
      <c r="F62" s="121"/>
      <c r="G62" s="120"/>
      <c r="H62" s="120"/>
      <c r="I62" s="123"/>
      <c r="J62" s="123"/>
      <c r="K62" s="123"/>
      <c r="L62" s="123"/>
      <c r="M62" s="123"/>
      <c r="N62" s="123"/>
      <c r="O62" s="123"/>
    </row>
    <row r="63" spans="2:15" x14ac:dyDescent="0.2">
      <c r="B63" s="532"/>
      <c r="C63" s="121"/>
      <c r="D63" s="122"/>
      <c r="E63" s="121"/>
      <c r="F63" s="121"/>
      <c r="G63" s="120"/>
      <c r="H63" s="120"/>
      <c r="I63" s="123"/>
      <c r="J63" s="123"/>
      <c r="K63" s="123"/>
      <c r="L63" s="123"/>
      <c r="M63" s="123"/>
      <c r="N63" s="123"/>
      <c r="O63" s="123"/>
    </row>
    <row r="64" spans="2:15" x14ac:dyDescent="0.2">
      <c r="B64" s="532"/>
      <c r="C64" s="121"/>
      <c r="D64" s="122"/>
      <c r="E64" s="121"/>
      <c r="F64" s="121"/>
      <c r="G64" s="120"/>
      <c r="H64" s="120"/>
      <c r="I64" s="123"/>
      <c r="J64" s="123"/>
      <c r="K64" s="123"/>
      <c r="L64" s="123"/>
      <c r="M64" s="123"/>
      <c r="N64" s="123"/>
      <c r="O64" s="123"/>
    </row>
    <row r="65" spans="2:15" x14ac:dyDescent="0.2">
      <c r="B65" s="532"/>
      <c r="C65" s="121"/>
      <c r="D65" s="122"/>
      <c r="E65" s="121"/>
      <c r="F65" s="121"/>
      <c r="G65" s="120"/>
      <c r="H65" s="120"/>
      <c r="I65" s="123"/>
      <c r="J65" s="123"/>
      <c r="K65" s="123"/>
      <c r="L65" s="123"/>
      <c r="M65" s="123"/>
      <c r="N65" s="123"/>
      <c r="O65" s="123"/>
    </row>
    <row r="66" spans="2:15" x14ac:dyDescent="0.2">
      <c r="B66" s="532"/>
      <c r="C66" s="534" t="s">
        <v>1461</v>
      </c>
      <c r="D66" s="535" t="s">
        <v>1461</v>
      </c>
      <c r="E66" s="534" t="s">
        <v>1461</v>
      </c>
      <c r="F66" s="534" t="s">
        <v>1461</v>
      </c>
      <c r="G66" s="536" t="s">
        <v>1461</v>
      </c>
      <c r="H66" s="536" t="s">
        <v>1461</v>
      </c>
      <c r="I66" s="536" t="s">
        <v>1461</v>
      </c>
      <c r="J66" s="536" t="s">
        <v>1461</v>
      </c>
      <c r="K66" s="536" t="s">
        <v>1461</v>
      </c>
      <c r="L66" s="536" t="s">
        <v>1461</v>
      </c>
      <c r="M66" s="536" t="s">
        <v>1461</v>
      </c>
      <c r="N66" s="536" t="s">
        <v>1461</v>
      </c>
      <c r="O66" s="537" t="s">
        <v>1461</v>
      </c>
    </row>
    <row r="68" spans="2:15" x14ac:dyDescent="0.2">
      <c r="C68" s="533" t="str">
        <f>Translations!$B$1156</f>
        <v>Please continue by adding further rows as needed (above the "end" markers). This must be done by copying an empty row and inserting it thereafter. A simple "insert row" command will NOT be sufficent.</v>
      </c>
      <c r="D68" s="533"/>
      <c r="E68" s="533"/>
      <c r="F68" s="533"/>
      <c r="G68" s="533"/>
      <c r="H68" s="533"/>
    </row>
    <row r="70" spans="2:15" x14ac:dyDescent="0.2">
      <c r="B70" s="529"/>
      <c r="C70" s="867" t="s">
        <v>1156</v>
      </c>
      <c r="D70" s="867"/>
      <c r="E70" s="867"/>
      <c r="F70" s="867"/>
      <c r="G70" s="867"/>
      <c r="H70" s="152"/>
    </row>
  </sheetData>
  <sheetProtection formatCells="0" formatColumns="0" formatRows="0" insertColumns="0" insertRows="0"/>
  <mergeCells count="13">
    <mergeCell ref="C70:G70"/>
    <mergeCell ref="C2:H2"/>
    <mergeCell ref="G7:H7"/>
    <mergeCell ref="C7:C8"/>
    <mergeCell ref="D7:D8"/>
    <mergeCell ref="E7:E8"/>
    <mergeCell ref="F7:F8"/>
    <mergeCell ref="C4:O4"/>
    <mergeCell ref="C5:O5"/>
    <mergeCell ref="C6:O6"/>
    <mergeCell ref="I7:M7"/>
    <mergeCell ref="N7:N8"/>
    <mergeCell ref="O7:O8"/>
  </mergeCells>
  <conditionalFormatting sqref="M9:N65">
    <cfRule type="expression" dxfId="178" priority="4">
      <formula>CONTR_onlyCORSIA=TRUE</formula>
    </cfRule>
  </conditionalFormatting>
  <conditionalFormatting sqref="O9:O65">
    <cfRule type="expression" dxfId="177" priority="3">
      <formula>CONTR_CORSIAapplied=FALSE</formula>
    </cfRule>
  </conditionalFormatting>
  <conditionalFormatting sqref="M66:N66">
    <cfRule type="expression" dxfId="176" priority="2">
      <formula>CONTR_onlyCORSIA=TRUE</formula>
    </cfRule>
  </conditionalFormatting>
  <conditionalFormatting sqref="O66">
    <cfRule type="expression" dxfId="175" priority="1">
      <formula>CONTR_CORSIAapplied=FALSE</formula>
    </cfRule>
  </conditionalFormatting>
  <dataValidations count="2">
    <dataValidation type="list" allowBlank="1" showInputMessage="1" showErrorMessage="1" sqref="I9:L65 N9:O65">
      <formula1>TrueFalse</formula1>
    </dataValidation>
    <dataValidation type="list" allowBlank="1" showInputMessage="1" showErrorMessage="1" sqref="M9:M65">
      <formula1>EUETS_FuelsList</formula1>
    </dataValidation>
  </dataValidations>
  <hyperlinks>
    <hyperlink ref="C70:G70" location="'MS specific content'!A1" display="&lt;&lt;&lt; Click here to proceed to section 11 &quot;Member State specific Content&quot; &gt;&gt;&gt;"/>
  </hyperlinks>
  <pageMargins left="0.78740157480314965" right="0.78740157480314965" top="0.78740157480314965" bottom="0.78740157480314965" header="0.39370078740157483" footer="0.39370078740157483"/>
  <pageSetup paperSize="9" scale="70" fitToHeight="3" orientation="landscape"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35"/>
  <sheetViews>
    <sheetView showGridLines="0" zoomScale="130" zoomScaleNormal="130" zoomScaleSheetLayoutView="140" workbookViewId="0"/>
  </sheetViews>
  <sheetFormatPr defaultColWidth="11.42578125" defaultRowHeight="12.75" x14ac:dyDescent="0.2"/>
  <cols>
    <col min="1" max="1" width="3.140625" style="73" customWidth="1"/>
    <col min="2" max="2" width="4.140625" style="73" customWidth="1"/>
    <col min="3" max="3" width="11.28515625" style="73" customWidth="1"/>
    <col min="4" max="4" width="10.85546875" style="73" customWidth="1"/>
    <col min="5" max="6" width="13.5703125" style="73" customWidth="1"/>
    <col min="7" max="7" width="10.42578125" style="73" customWidth="1"/>
    <col min="8" max="8" width="11.140625" style="73" customWidth="1"/>
    <col min="9" max="10" width="13.5703125" style="73" customWidth="1"/>
    <col min="11" max="16384" width="11.42578125" style="73"/>
  </cols>
  <sheetData>
    <row r="1" spans="1:10" x14ac:dyDescent="0.2">
      <c r="B1" s="157"/>
      <c r="C1" s="156"/>
      <c r="D1" s="156"/>
      <c r="E1" s="155"/>
      <c r="F1" s="155"/>
    </row>
    <row r="2" spans="1:10" ht="18" x14ac:dyDescent="0.2">
      <c r="B2" s="775" t="str">
        <f>Translations!$B$20</f>
        <v>Member State specific further information</v>
      </c>
      <c r="C2" s="775"/>
      <c r="D2" s="775"/>
      <c r="E2" s="775"/>
      <c r="F2" s="775"/>
      <c r="G2" s="775"/>
      <c r="H2" s="775"/>
      <c r="I2" s="775"/>
      <c r="J2" s="775"/>
    </row>
    <row r="3" spans="1:10" x14ac:dyDescent="0.2">
      <c r="B3" s="157"/>
      <c r="C3" s="156"/>
      <c r="D3" s="156"/>
      <c r="E3" s="155"/>
      <c r="F3" s="155"/>
    </row>
    <row r="4" spans="1:10" ht="15.75" x14ac:dyDescent="0.25">
      <c r="B4" s="113">
        <v>10</v>
      </c>
      <c r="C4" s="79" t="str">
        <f>Translations!$B$366</f>
        <v>Comments</v>
      </c>
      <c r="D4" s="79"/>
      <c r="E4" s="79"/>
      <c r="F4" s="79"/>
      <c r="G4" s="79"/>
      <c r="H4" s="79"/>
      <c r="I4" s="79"/>
      <c r="J4" s="79"/>
    </row>
    <row r="6" spans="1:10" x14ac:dyDescent="0.2">
      <c r="B6" s="103" t="str">
        <f>Translations!$B$367</f>
        <v>Space for further Comments:</v>
      </c>
    </row>
    <row r="7" spans="1:10" x14ac:dyDescent="0.2">
      <c r="B7" s="132"/>
      <c r="C7" s="131"/>
      <c r="D7" s="131"/>
      <c r="E7" s="131"/>
      <c r="F7" s="131"/>
      <c r="G7" s="131"/>
      <c r="H7" s="131"/>
      <c r="I7" s="131"/>
      <c r="J7" s="130"/>
    </row>
    <row r="8" spans="1:10" ht="15.75" x14ac:dyDescent="0.25">
      <c r="A8" s="100"/>
      <c r="B8" s="129"/>
      <c r="C8" s="128"/>
      <c r="D8" s="128"/>
      <c r="E8" s="128"/>
      <c r="F8" s="128"/>
      <c r="G8" s="128"/>
      <c r="H8" s="128"/>
      <c r="I8" s="128"/>
      <c r="J8" s="127"/>
    </row>
    <row r="9" spans="1:10" x14ac:dyDescent="0.2">
      <c r="B9" s="129"/>
      <c r="C9" s="128"/>
      <c r="D9" s="128"/>
      <c r="E9" s="128"/>
      <c r="F9" s="128"/>
      <c r="G9" s="128"/>
      <c r="H9" s="128"/>
      <c r="I9" s="128"/>
      <c r="J9" s="127"/>
    </row>
    <row r="10" spans="1:10" x14ac:dyDescent="0.2">
      <c r="B10" s="129"/>
      <c r="C10" s="128"/>
      <c r="D10" s="128"/>
      <c r="E10" s="128"/>
      <c r="F10" s="128"/>
      <c r="G10" s="128"/>
      <c r="H10" s="128"/>
      <c r="I10" s="128"/>
      <c r="J10" s="127"/>
    </row>
    <row r="11" spans="1:10" x14ac:dyDescent="0.2">
      <c r="B11" s="129"/>
      <c r="C11" s="128"/>
      <c r="D11" s="128"/>
      <c r="E11" s="128"/>
      <c r="F11" s="128"/>
      <c r="G11" s="128"/>
      <c r="H11" s="128"/>
      <c r="I11" s="128"/>
      <c r="J11" s="127"/>
    </row>
    <row r="12" spans="1:10" x14ac:dyDescent="0.2">
      <c r="B12" s="129"/>
      <c r="C12" s="128"/>
      <c r="D12" s="128"/>
      <c r="E12" s="128"/>
      <c r="F12" s="128"/>
      <c r="G12" s="128"/>
      <c r="H12" s="128"/>
      <c r="I12" s="128"/>
      <c r="J12" s="127"/>
    </row>
    <row r="13" spans="1:10" x14ac:dyDescent="0.2">
      <c r="B13" s="129"/>
      <c r="C13" s="128"/>
      <c r="D13" s="128"/>
      <c r="E13" s="128"/>
      <c r="F13" s="128"/>
      <c r="G13" s="128"/>
      <c r="H13" s="128"/>
      <c r="I13" s="128"/>
      <c r="J13" s="127"/>
    </row>
    <row r="14" spans="1:10" x14ac:dyDescent="0.2">
      <c r="B14" s="129"/>
      <c r="C14" s="128"/>
      <c r="D14" s="128"/>
      <c r="E14" s="128"/>
      <c r="F14" s="128"/>
      <c r="G14" s="128"/>
      <c r="H14" s="128"/>
      <c r="I14" s="128"/>
      <c r="J14" s="127"/>
    </row>
    <row r="15" spans="1:10" x14ac:dyDescent="0.2">
      <c r="B15" s="129"/>
      <c r="C15" s="128"/>
      <c r="D15" s="128"/>
      <c r="E15" s="128"/>
      <c r="F15" s="128"/>
      <c r="G15" s="128"/>
      <c r="H15" s="128"/>
      <c r="I15" s="128"/>
      <c r="J15" s="127"/>
    </row>
    <row r="16" spans="1:10" x14ac:dyDescent="0.2">
      <c r="B16" s="129"/>
      <c r="C16" s="128"/>
      <c r="D16" s="128"/>
      <c r="E16" s="128"/>
      <c r="F16" s="128"/>
      <c r="G16" s="128"/>
      <c r="H16" s="128"/>
      <c r="I16" s="128"/>
      <c r="J16" s="127"/>
    </row>
    <row r="17" spans="2:10" x14ac:dyDescent="0.2">
      <c r="B17" s="129"/>
      <c r="C17" s="128"/>
      <c r="D17" s="128"/>
      <c r="E17" s="128"/>
      <c r="F17" s="128"/>
      <c r="G17" s="128"/>
      <c r="H17" s="128"/>
      <c r="I17" s="128"/>
      <c r="J17" s="127"/>
    </row>
    <row r="18" spans="2:10" x14ac:dyDescent="0.2">
      <c r="B18" s="129"/>
      <c r="C18" s="128"/>
      <c r="D18" s="128"/>
      <c r="E18" s="128"/>
      <c r="F18" s="128"/>
      <c r="G18" s="128"/>
      <c r="H18" s="128"/>
      <c r="I18" s="128"/>
      <c r="J18" s="127"/>
    </row>
    <row r="19" spans="2:10" x14ac:dyDescent="0.2">
      <c r="B19" s="129"/>
      <c r="C19" s="128"/>
      <c r="D19" s="128"/>
      <c r="E19" s="128"/>
      <c r="F19" s="128"/>
      <c r="G19" s="128"/>
      <c r="H19" s="128"/>
      <c r="I19" s="128"/>
      <c r="J19" s="127"/>
    </row>
    <row r="20" spans="2:10" x14ac:dyDescent="0.2">
      <c r="B20" s="129"/>
      <c r="C20" s="128"/>
      <c r="D20" s="128"/>
      <c r="E20" s="128"/>
      <c r="F20" s="128"/>
      <c r="G20" s="128"/>
      <c r="H20" s="128"/>
      <c r="I20" s="128"/>
      <c r="J20" s="127"/>
    </row>
    <row r="21" spans="2:10" x14ac:dyDescent="0.2">
      <c r="B21" s="129"/>
      <c r="C21" s="128"/>
      <c r="D21" s="128"/>
      <c r="E21" s="128"/>
      <c r="F21" s="128"/>
      <c r="G21" s="128"/>
      <c r="H21" s="128"/>
      <c r="I21" s="128"/>
      <c r="J21" s="127"/>
    </row>
    <row r="22" spans="2:10" x14ac:dyDescent="0.2">
      <c r="B22" s="129"/>
      <c r="C22" s="128"/>
      <c r="D22" s="128"/>
      <c r="E22" s="128"/>
      <c r="F22" s="128"/>
      <c r="G22" s="128"/>
      <c r="H22" s="128"/>
      <c r="I22" s="128"/>
      <c r="J22" s="127"/>
    </row>
    <row r="23" spans="2:10" x14ac:dyDescent="0.2">
      <c r="B23" s="129"/>
      <c r="C23" s="128"/>
      <c r="D23" s="128"/>
      <c r="E23" s="128"/>
      <c r="F23" s="128"/>
      <c r="G23" s="128"/>
      <c r="H23" s="128"/>
      <c r="I23" s="128"/>
      <c r="J23" s="127"/>
    </row>
    <row r="24" spans="2:10" x14ac:dyDescent="0.2">
      <c r="B24" s="129"/>
      <c r="C24" s="128"/>
      <c r="D24" s="128"/>
      <c r="E24" s="128"/>
      <c r="F24" s="128"/>
      <c r="G24" s="128"/>
      <c r="H24" s="441"/>
      <c r="I24" s="128"/>
      <c r="J24" s="127"/>
    </row>
    <row r="25" spans="2:10" x14ac:dyDescent="0.2">
      <c r="B25" s="129"/>
      <c r="C25" s="128"/>
      <c r="D25" s="128"/>
      <c r="E25" s="128"/>
      <c r="F25" s="128"/>
      <c r="G25" s="128"/>
      <c r="H25" s="128"/>
      <c r="I25" s="128"/>
      <c r="J25" s="127"/>
    </row>
    <row r="26" spans="2:10" x14ac:dyDescent="0.2">
      <c r="B26" s="129"/>
      <c r="C26" s="128"/>
      <c r="D26" s="128"/>
      <c r="E26" s="128"/>
      <c r="F26" s="128"/>
      <c r="G26" s="128"/>
      <c r="H26" s="128"/>
      <c r="I26" s="128"/>
      <c r="J26" s="127"/>
    </row>
    <row r="27" spans="2:10" x14ac:dyDescent="0.2">
      <c r="B27" s="129"/>
      <c r="C27" s="128"/>
      <c r="D27" s="128"/>
      <c r="E27" s="128"/>
      <c r="F27" s="128"/>
      <c r="G27" s="128"/>
      <c r="H27" s="128"/>
      <c r="I27" s="128"/>
      <c r="J27" s="127"/>
    </row>
    <row r="28" spans="2:10" x14ac:dyDescent="0.2">
      <c r="B28" s="129"/>
      <c r="C28" s="128"/>
      <c r="D28" s="128"/>
      <c r="E28" s="128"/>
      <c r="F28" s="128"/>
      <c r="G28" s="128"/>
      <c r="H28" s="128"/>
      <c r="I28" s="128"/>
      <c r="J28" s="127"/>
    </row>
    <row r="29" spans="2:10" x14ac:dyDescent="0.2">
      <c r="B29" s="129"/>
      <c r="C29" s="128"/>
      <c r="D29" s="128"/>
      <c r="E29" s="128"/>
      <c r="F29" s="128"/>
      <c r="G29" s="128"/>
      <c r="H29" s="128"/>
      <c r="I29" s="128"/>
      <c r="J29" s="127"/>
    </row>
    <row r="30" spans="2:10" x14ac:dyDescent="0.2">
      <c r="B30" s="129"/>
      <c r="C30" s="128"/>
      <c r="D30" s="128"/>
      <c r="E30" s="128"/>
      <c r="F30" s="128"/>
      <c r="G30" s="128"/>
      <c r="H30" s="128"/>
      <c r="I30" s="128"/>
      <c r="J30" s="127"/>
    </row>
    <row r="31" spans="2:10" x14ac:dyDescent="0.2">
      <c r="B31" s="129"/>
      <c r="C31" s="128"/>
      <c r="D31" s="128"/>
      <c r="E31" s="128"/>
      <c r="F31" s="128"/>
      <c r="G31" s="128"/>
      <c r="H31" s="128"/>
      <c r="I31" s="128"/>
      <c r="J31" s="127"/>
    </row>
    <row r="32" spans="2:10" x14ac:dyDescent="0.2">
      <c r="B32" s="126"/>
      <c r="C32" s="125"/>
      <c r="D32" s="125"/>
      <c r="E32" s="125"/>
      <c r="F32" s="125"/>
      <c r="G32" s="125"/>
      <c r="H32" s="125"/>
      <c r="I32" s="125"/>
      <c r="J32" s="124"/>
    </row>
    <row r="35" spans="2:10" x14ac:dyDescent="0.2">
      <c r="B35" s="934" t="str">
        <f>Translations!$B$1013</f>
        <v>&lt;&lt;&lt; Click here to proceed to section 11 "Emissions per aerodrome pair" &gt;&gt;&gt;</v>
      </c>
      <c r="C35" s="801"/>
      <c r="D35" s="801"/>
      <c r="E35" s="801"/>
      <c r="F35" s="801"/>
      <c r="G35" s="802"/>
      <c r="H35" s="802"/>
      <c r="I35" s="802"/>
      <c r="J35" s="802"/>
    </row>
  </sheetData>
  <sheetProtection sheet="1" objects="1" scenarios="1" formatCells="0" formatColumns="0" formatRows="0" insertColumns="0" insertRows="0"/>
  <mergeCells count="2">
    <mergeCell ref="B2:J2"/>
    <mergeCell ref="B35:J35"/>
  </mergeCells>
  <hyperlinks>
    <hyperlink ref="B35:F35" location="Annex!A1" display="&lt;&lt;&lt; Click here to proceed to section 11 &quot;Member State specific Content&quot; &gt;&gt;&gt;"/>
  </hyperlinks>
  <pageMargins left="0.78740157480314965" right="0.78740157480314965" top="0.78740157480314965" bottom="0.78740157480314965" header="0.39370078740157483" footer="0.39370078740157483"/>
  <pageSetup paperSize="9" scale="83" orientation="portrait"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1:G23"/>
  <sheetViews>
    <sheetView showGridLines="0" zoomScale="130" zoomScaleNormal="130" workbookViewId="0">
      <selection activeCell="G6" sqref="G6"/>
    </sheetView>
  </sheetViews>
  <sheetFormatPr defaultColWidth="11.42578125" defaultRowHeight="12.75" x14ac:dyDescent="0.2"/>
  <cols>
    <col min="1" max="1" width="4" style="73" customWidth="1"/>
    <col min="2" max="2" width="4.5703125" style="73" customWidth="1"/>
    <col min="3" max="6" width="17.7109375" style="73" customWidth="1"/>
    <col min="7" max="7" width="15.7109375" style="73" customWidth="1"/>
    <col min="8" max="16384" width="11.42578125" style="73"/>
  </cols>
  <sheetData>
    <row r="1" spans="2:7" x14ac:dyDescent="0.2">
      <c r="B1" s="157"/>
      <c r="C1" s="156"/>
      <c r="D1" s="156"/>
      <c r="E1" s="155"/>
      <c r="F1" s="155"/>
    </row>
    <row r="2" spans="2:7" ht="22.5" customHeight="1" x14ac:dyDescent="0.2">
      <c r="B2" s="775" t="str">
        <f>Translations!$B$1040</f>
        <v>Annex: Emissions per aerodrome pair – EU ETS</v>
      </c>
      <c r="C2" s="775"/>
      <c r="D2" s="775"/>
      <c r="E2" s="775"/>
      <c r="F2" s="775"/>
      <c r="G2" s="775"/>
    </row>
    <row r="3" spans="2:7" x14ac:dyDescent="0.2">
      <c r="B3" s="157"/>
      <c r="C3" s="156"/>
      <c r="D3" s="156"/>
      <c r="E3" s="155"/>
      <c r="F3" s="155"/>
    </row>
    <row r="4" spans="2:7" ht="15.75" x14ac:dyDescent="0.25">
      <c r="B4" s="113">
        <v>11</v>
      </c>
      <c r="C4" s="113" t="str">
        <f>Translations!$B$1157</f>
        <v>Additional emissions data – EU ETS</v>
      </c>
      <c r="D4" s="113"/>
      <c r="E4" s="113"/>
      <c r="F4" s="113"/>
      <c r="G4" s="113"/>
    </row>
    <row r="5" spans="2:7" ht="15.75" x14ac:dyDescent="0.25">
      <c r="B5" s="154"/>
      <c r="C5" s="154"/>
      <c r="D5" s="154"/>
      <c r="E5" s="154"/>
      <c r="F5" s="154"/>
      <c r="G5" s="154"/>
    </row>
    <row r="6" spans="2:7" x14ac:dyDescent="0.2">
      <c r="B6" s="147" t="s">
        <v>244</v>
      </c>
      <c r="C6" s="101" t="str">
        <f>Translations!$B$1015</f>
        <v>Please indicate if the data in this annex is considered confidential:</v>
      </c>
      <c r="D6" s="106"/>
      <c r="E6" s="106"/>
      <c r="F6" s="106"/>
      <c r="G6" s="250"/>
    </row>
    <row r="7" spans="2:7" s="137" customFormat="1" x14ac:dyDescent="0.2">
      <c r="B7" s="150"/>
      <c r="F7" s="149"/>
      <c r="G7" s="149"/>
    </row>
    <row r="8" spans="2:7" s="137" customFormat="1" ht="30" customHeight="1" x14ac:dyDescent="0.2">
      <c r="B8" s="147" t="s">
        <v>247</v>
      </c>
      <c r="C8" s="937" t="str">
        <f>Translations!$B$1016</f>
        <v>Please provide the data (totals during the reporting period, related to the reduced scope) in the table below per aerodrome pair.</v>
      </c>
      <c r="D8" s="849"/>
      <c r="E8" s="849"/>
      <c r="F8" s="849"/>
      <c r="G8" s="849"/>
    </row>
    <row r="9" spans="2:7" s="137" customFormat="1" ht="25.5" customHeight="1" x14ac:dyDescent="0.2">
      <c r="B9" s="147"/>
      <c r="C9" s="938" t="str">
        <f>Translations!$B$1017</f>
        <v xml:space="preserve">Please fill in the table below. If you need additional rows, please insert them above the "end of list" row. In that case the formula for the totals will work correctly. </v>
      </c>
      <c r="D9" s="939"/>
      <c r="E9" s="939"/>
      <c r="F9" s="939"/>
      <c r="G9" s="939"/>
    </row>
    <row r="10" spans="2:7" s="137" customFormat="1" ht="38.25" customHeight="1" x14ac:dyDescent="0.2">
      <c r="B10" s="147"/>
      <c r="C10" s="938"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939"/>
      <c r="E10" s="939"/>
      <c r="F10" s="939"/>
      <c r="G10" s="939"/>
    </row>
    <row r="11" spans="2:7" s="135" customFormat="1" ht="24.75" customHeight="1" x14ac:dyDescent="0.2">
      <c r="C11" s="935" t="str">
        <f>Translations!$B$1019</f>
        <v>Aerodrome Pair (use 4-letter ICAO designator)</v>
      </c>
      <c r="D11" s="936"/>
      <c r="E11" s="935" t="str">
        <f>Translations!$B$1020</f>
        <v>Total number of flights per aerodrome pair</v>
      </c>
      <c r="F11" s="935" t="str">
        <f>Translations!$B$1021</f>
        <v>Total emissions
[t CO2]</v>
      </c>
    </row>
    <row r="12" spans="2:7" s="135" customFormat="1" ht="25.5" customHeight="1" x14ac:dyDescent="0.2">
      <c r="C12" s="272" t="str">
        <f>Translations!$B$1022</f>
        <v>Aerodrome of departure</v>
      </c>
      <c r="D12" s="273" t="str">
        <f>Translations!$B$1023</f>
        <v>Aerodrome of arrival</v>
      </c>
      <c r="E12" s="936"/>
      <c r="F12" s="936"/>
    </row>
    <row r="13" spans="2:7" s="146" customFormat="1" ht="13.15" customHeight="1" x14ac:dyDescent="0.2">
      <c r="B13" s="145"/>
      <c r="C13" s="678"/>
      <c r="D13" s="678"/>
      <c r="E13" s="677"/>
      <c r="F13" s="677"/>
    </row>
    <row r="14" spans="2:7" s="146" customFormat="1" ht="13.15" customHeight="1" x14ac:dyDescent="0.2">
      <c r="B14" s="145"/>
      <c r="C14" s="678"/>
      <c r="D14" s="678"/>
      <c r="E14" s="677"/>
      <c r="F14" s="677"/>
    </row>
    <row r="15" spans="2:7" s="146" customFormat="1" ht="13.15" customHeight="1" x14ac:dyDescent="0.2">
      <c r="B15" s="145"/>
      <c r="C15" s="678"/>
      <c r="D15" s="678"/>
      <c r="E15" s="677"/>
      <c r="F15" s="677"/>
    </row>
    <row r="16" spans="2:7" s="146" customFormat="1" ht="13.15" customHeight="1" x14ac:dyDescent="0.2">
      <c r="B16" s="145"/>
      <c r="C16" s="678"/>
      <c r="D16" s="678"/>
      <c r="E16" s="677"/>
      <c r="F16" s="677"/>
    </row>
    <row r="17" spans="2:6" s="146" customFormat="1" ht="13.15" customHeight="1" x14ac:dyDescent="0.2">
      <c r="B17" s="145"/>
      <c r="C17" s="678"/>
      <c r="D17" s="678"/>
      <c r="E17" s="677"/>
      <c r="F17" s="677"/>
    </row>
    <row r="18" spans="2:6" s="142" customFormat="1" ht="13.15" customHeight="1" x14ac:dyDescent="0.2">
      <c r="B18" s="145"/>
      <c r="C18" s="144" t="str">
        <f>Translations!$B$1024</f>
        <v>end of list</v>
      </c>
      <c r="D18" s="144" t="str">
        <f>Translations!$B$1024</f>
        <v>end of list</v>
      </c>
      <c r="E18" s="143" t="str">
        <f>Translations!$B$1024</f>
        <v>end of list</v>
      </c>
      <c r="F18" s="143" t="str">
        <f>Translations!$B$1024</f>
        <v>end of list</v>
      </c>
    </row>
    <row r="19" spans="2:6" ht="13.15" customHeight="1" x14ac:dyDescent="0.2">
      <c r="C19" s="141"/>
      <c r="D19" s="141"/>
      <c r="E19" s="140"/>
      <c r="F19" s="140"/>
    </row>
    <row r="20" spans="2:6" s="137" customFormat="1" ht="15.75" x14ac:dyDescent="0.2">
      <c r="B20" s="139"/>
      <c r="C20" s="138" t="str">
        <f>Translations!$B$1025</f>
        <v>Totals:</v>
      </c>
      <c r="D20" s="138"/>
      <c r="E20" s="138"/>
      <c r="F20" s="138"/>
    </row>
    <row r="21" spans="2:6" s="135" customFormat="1" ht="38.25" customHeight="1" x14ac:dyDescent="0.2">
      <c r="C21" s="74"/>
      <c r="D21" s="136"/>
      <c r="E21" s="69" t="str">
        <f>Translations!$B$1026</f>
        <v>Total number of flights</v>
      </c>
      <c r="F21" s="69" t="str">
        <f>Translations!$B$1021</f>
        <v>Total emissions
[t CO2]</v>
      </c>
    </row>
    <row r="22" spans="2:6" x14ac:dyDescent="0.2">
      <c r="C22" s="134" t="str">
        <f>Translations!$B$1027</f>
        <v>Reporting year totals:</v>
      </c>
      <c r="D22" s="133"/>
      <c r="E22" s="251">
        <f>SUM(E13:E18)</f>
        <v>0</v>
      </c>
      <c r="F22" s="251">
        <f>SUM(F13:F18)</f>
        <v>0</v>
      </c>
    </row>
    <row r="23" spans="2:6" x14ac:dyDescent="0.2">
      <c r="C23" s="134" t="str">
        <f>Translations!$B$1028</f>
        <v>Compare data entered in section 5:</v>
      </c>
      <c r="D23" s="133"/>
      <c r="E23" s="251">
        <f>'Emissions overview'!K21</f>
        <v>0</v>
      </c>
      <c r="F23" s="251">
        <f>'Emissions overview'!I87</f>
        <v>0</v>
      </c>
    </row>
  </sheetData>
  <sheetProtection formatCells="0" formatColumns="0" formatRows="0" insertColumns="0" insertRows="0"/>
  <mergeCells count="7">
    <mergeCell ref="C11:D11"/>
    <mergeCell ref="E11:E12"/>
    <mergeCell ref="F11:F12"/>
    <mergeCell ref="B2:G2"/>
    <mergeCell ref="C8:G8"/>
    <mergeCell ref="C9:G9"/>
    <mergeCell ref="C10:G10"/>
  </mergeCells>
  <conditionalFormatting sqref="B5:G23">
    <cfRule type="expression" dxfId="174" priority="1">
      <formula>CONTR_onlyCORSIA=TRUE</formula>
    </cfRule>
  </conditionalFormatting>
  <dataValidations count="1">
    <dataValidation type="list" allowBlank="1" showInputMessage="1" showErrorMessage="1" sqref="G6">
      <formula1>TrueFalse</formula1>
    </dataValidation>
  </dataValidations>
  <pageMargins left="0.78740157480314965" right="0.78740157480314965" top="0.78740157480314965" bottom="0.78740157480314965" header="0.39370078740157483" footer="0.39370078740157483"/>
  <pageSetup paperSize="9" scale="90" fitToHeight="2" orientation="portrait"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BDD7EE"/>
    <pageSetUpPr fitToPage="1"/>
  </sheetPr>
  <dimension ref="A1:S747"/>
  <sheetViews>
    <sheetView topLeftCell="A652" zoomScale="115" zoomScaleNormal="115" workbookViewId="0">
      <selection activeCell="M711" sqref="M711"/>
    </sheetView>
  </sheetViews>
  <sheetFormatPr defaultColWidth="11.5703125" defaultRowHeight="12.75" x14ac:dyDescent="0.2"/>
  <cols>
    <col min="1" max="1" width="4.7109375" style="450" customWidth="1"/>
    <col min="2" max="2" width="3.7109375" style="450" customWidth="1"/>
    <col min="3" max="3" width="8.7109375" style="450" customWidth="1"/>
    <col min="4" max="4" width="11.7109375" style="450" customWidth="1"/>
    <col min="5" max="5" width="23.42578125" style="450" bestFit="1" customWidth="1"/>
    <col min="6" max="6" width="8.7109375" style="450" customWidth="1"/>
    <col min="7" max="7" width="11.7109375" style="450" customWidth="1"/>
    <col min="8" max="8" width="49.85546875" style="450" bestFit="1" customWidth="1"/>
    <col min="9" max="9" width="11.5703125" style="450"/>
    <col min="10" max="11" width="8.7109375" style="450" customWidth="1"/>
    <col min="12" max="12" width="12.7109375" style="450" customWidth="1"/>
    <col min="13" max="13" width="11.7109375" style="450" customWidth="1"/>
    <col min="14" max="14" width="12.7109375" style="450" customWidth="1"/>
    <col min="15" max="15" width="13.7109375" style="450" customWidth="1"/>
    <col min="16" max="16" width="3.7109375" style="450" customWidth="1"/>
    <col min="17" max="17" width="4.7109375" style="450" customWidth="1"/>
    <col min="18" max="20" width="11.5703125" style="450" customWidth="1"/>
    <col min="21" max="16384" width="11.5703125" style="450"/>
  </cols>
  <sheetData>
    <row r="1" spans="1:17" x14ac:dyDescent="0.2">
      <c r="A1" s="457"/>
      <c r="B1" s="457"/>
      <c r="C1" s="457"/>
      <c r="D1" s="457"/>
      <c r="E1" s="457"/>
      <c r="F1" s="457"/>
      <c r="G1" s="457"/>
      <c r="H1" s="457"/>
      <c r="I1" s="457"/>
      <c r="J1" s="457"/>
      <c r="K1" s="457"/>
      <c r="L1" s="457"/>
      <c r="M1" s="457"/>
      <c r="N1" s="457"/>
      <c r="O1" s="457"/>
      <c r="P1" s="457"/>
      <c r="Q1" s="457"/>
    </row>
    <row r="2" spans="1:17" ht="14.45" customHeight="1" x14ac:dyDescent="0.2">
      <c r="A2" s="457"/>
      <c r="B2" s="443"/>
      <c r="C2" s="942" t="str">
        <f>Translations!$B$1158</f>
        <v>(12) CORSIA REPORTING</v>
      </c>
      <c r="D2" s="942"/>
      <c r="E2" s="942"/>
      <c r="F2" s="942"/>
      <c r="G2" s="942"/>
      <c r="H2" s="942"/>
      <c r="I2" s="942"/>
      <c r="J2" s="942"/>
      <c r="K2" s="942"/>
      <c r="L2" s="942"/>
      <c r="M2" s="942"/>
      <c r="N2" s="942"/>
      <c r="O2" s="942"/>
      <c r="Q2" s="457"/>
    </row>
    <row r="3" spans="1:17" ht="14.45" customHeight="1" x14ac:dyDescent="0.2">
      <c r="A3" s="457"/>
      <c r="B3" s="443"/>
      <c r="C3" s="942"/>
      <c r="D3" s="942"/>
      <c r="E3" s="942"/>
      <c r="F3" s="942"/>
      <c r="G3" s="942"/>
      <c r="H3" s="942"/>
      <c r="I3" s="942"/>
      <c r="J3" s="942"/>
      <c r="K3" s="942"/>
      <c r="L3" s="942"/>
      <c r="M3" s="942"/>
      <c r="N3" s="942"/>
      <c r="O3" s="942"/>
      <c r="Q3" s="457"/>
    </row>
    <row r="4" spans="1:17" ht="53.1" customHeight="1" thickBot="1" x14ac:dyDescent="0.25">
      <c r="A4" s="457"/>
      <c r="B4" s="443"/>
      <c r="C4" s="955" t="str">
        <f>Translations!$B$1159</f>
        <v>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v>
      </c>
      <c r="D4" s="769"/>
      <c r="E4" s="769"/>
      <c r="F4" s="769"/>
      <c r="G4" s="769"/>
      <c r="H4" s="769"/>
      <c r="I4" s="769"/>
      <c r="J4" s="769"/>
      <c r="K4" s="769"/>
      <c r="L4" s="769"/>
      <c r="M4" s="769"/>
      <c r="N4" s="769"/>
      <c r="O4" s="769"/>
      <c r="Q4" s="457"/>
    </row>
    <row r="5" spans="1:17" ht="26.45" customHeight="1" thickBot="1" x14ac:dyDescent="0.25">
      <c r="A5" s="457"/>
      <c r="B5" s="443"/>
      <c r="C5" s="764" t="str">
        <f>Translations!$B$1160</f>
        <v>You can select here either to use the default emission factors required by EU ETS legislation, or the default values provided by the SARPs for CORSIA:</v>
      </c>
      <c r="D5" s="769"/>
      <c r="E5" s="769"/>
      <c r="F5" s="769"/>
      <c r="G5" s="769"/>
      <c r="H5" s="769"/>
      <c r="I5" s="769"/>
      <c r="J5" s="769"/>
      <c r="K5" s="769"/>
      <c r="L5" s="769"/>
      <c r="M5" s="769"/>
      <c r="N5" s="953" t="s">
        <v>1316</v>
      </c>
      <c r="O5" s="954"/>
      <c r="Q5" s="457"/>
    </row>
    <row r="6" spans="1:17" ht="39.6" customHeight="1" x14ac:dyDescent="0.2">
      <c r="A6" s="457"/>
      <c r="B6" s="443"/>
      <c r="C6" s="956" t="str">
        <f>Translations!$B$1161</f>
        <v>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v>
      </c>
      <c r="D6" s="957"/>
      <c r="E6" s="957"/>
      <c r="F6" s="957"/>
      <c r="G6" s="957"/>
      <c r="H6" s="957"/>
      <c r="I6" s="957"/>
      <c r="J6" s="957"/>
      <c r="K6" s="957"/>
      <c r="L6" s="957"/>
      <c r="M6" s="957"/>
      <c r="N6" s="957"/>
      <c r="O6" s="957"/>
      <c r="Q6" s="457"/>
    </row>
    <row r="7" spans="1:17" ht="13.15" customHeight="1" x14ac:dyDescent="0.2">
      <c r="A7" s="457"/>
      <c r="B7" s="443"/>
      <c r="Q7" s="457"/>
    </row>
    <row r="8" spans="1:17" ht="13.15" customHeight="1" x14ac:dyDescent="0.2">
      <c r="A8" s="457"/>
      <c r="B8" s="443"/>
      <c r="C8" s="952" t="str">
        <f>Translations!$B$1162</f>
        <v>Explanation for the data below: Please complete the list underneath. All aerodrome pairs that were operated during the reporting year have to be reported.</v>
      </c>
      <c r="D8" s="769"/>
      <c r="E8" s="769"/>
      <c r="F8" s="769"/>
      <c r="G8" s="769"/>
      <c r="H8" s="769"/>
      <c r="I8" s="769"/>
      <c r="J8" s="769"/>
      <c r="K8" s="769"/>
      <c r="L8" s="769"/>
      <c r="M8" s="769"/>
      <c r="N8" s="769"/>
      <c r="O8" s="769"/>
      <c r="Q8" s="457"/>
    </row>
    <row r="9" spans="1:17" ht="13.15" customHeight="1" x14ac:dyDescent="0.2">
      <c r="A9" s="457"/>
      <c r="B9" s="443"/>
      <c r="C9" s="952" t="str">
        <f>Translations!$B$1163</f>
        <v>Note I: Please report both directions between aerodrome pairs if applicable (A-B and B-A).</v>
      </c>
      <c r="D9" s="769"/>
      <c r="E9" s="769"/>
      <c r="F9" s="769"/>
      <c r="G9" s="769"/>
      <c r="H9" s="769"/>
      <c r="I9" s="769"/>
      <c r="J9" s="769"/>
      <c r="K9" s="769"/>
      <c r="L9" s="769"/>
      <c r="M9" s="769"/>
      <c r="N9" s="769"/>
      <c r="O9" s="769"/>
      <c r="Q9" s="457"/>
    </row>
    <row r="10" spans="1:17" ht="26.45" customHeight="1" x14ac:dyDescent="0.2">
      <c r="A10" s="457"/>
      <c r="B10" s="443"/>
      <c r="C10" s="952" t="str">
        <f>Translations!$B$1164</f>
        <v>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v>
      </c>
      <c r="D10" s="769"/>
      <c r="E10" s="769"/>
      <c r="F10" s="769"/>
      <c r="G10" s="769"/>
      <c r="H10" s="769"/>
      <c r="I10" s="769"/>
      <c r="J10" s="769"/>
      <c r="K10" s="769"/>
      <c r="L10" s="769"/>
      <c r="M10" s="769"/>
      <c r="N10" s="769"/>
      <c r="O10" s="769"/>
      <c r="Q10" s="457"/>
    </row>
    <row r="11" spans="1:17" ht="26.1" customHeight="1" x14ac:dyDescent="0.2">
      <c r="A11" s="457"/>
      <c r="B11" s="443"/>
      <c r="C11" s="952" t="str">
        <f>Translations!$B$1165</f>
        <v>Note III: Please also complete the CORSIA eligible fuels supplementary information to the Emissions Report, if CORSIA eligible fuels were used during the reporting period.</v>
      </c>
      <c r="D11" s="769"/>
      <c r="E11" s="769"/>
      <c r="F11" s="769"/>
      <c r="G11" s="769"/>
      <c r="H11" s="769"/>
      <c r="I11" s="769"/>
      <c r="J11" s="769"/>
      <c r="K11" s="769"/>
      <c r="L11" s="769"/>
      <c r="M11" s="769"/>
      <c r="N11" s="769"/>
      <c r="O11" s="769"/>
      <c r="Q11" s="457"/>
    </row>
    <row r="12" spans="1:17" ht="13.15" customHeight="1" x14ac:dyDescent="0.2">
      <c r="A12" s="457"/>
      <c r="B12" s="443"/>
      <c r="C12" s="442"/>
      <c r="D12" s="442"/>
      <c r="E12" s="442"/>
      <c r="F12" s="442"/>
      <c r="G12" s="442"/>
      <c r="H12" s="442"/>
      <c r="I12" s="442"/>
      <c r="J12" s="442"/>
      <c r="K12" s="442"/>
      <c r="L12" s="442"/>
      <c r="M12" s="442"/>
      <c r="N12" s="442"/>
      <c r="O12" s="442"/>
      <c r="Q12" s="457"/>
    </row>
    <row r="13" spans="1:17" x14ac:dyDescent="0.2">
      <c r="A13" s="457"/>
      <c r="B13" s="460" t="s">
        <v>1305</v>
      </c>
      <c r="C13" s="460" t="str">
        <f>Translations!$B$1166</f>
        <v>Summary of reported international flights and emissions</v>
      </c>
      <c r="Q13" s="457"/>
    </row>
    <row r="14" spans="1:17" ht="4.9000000000000004" customHeight="1" x14ac:dyDescent="0.2">
      <c r="A14" s="457"/>
      <c r="B14" s="461"/>
      <c r="C14" s="943"/>
      <c r="D14" s="943"/>
      <c r="E14" s="943"/>
      <c r="F14" s="943"/>
      <c r="G14" s="943"/>
      <c r="H14" s="943"/>
      <c r="I14" s="943"/>
      <c r="J14" s="943"/>
      <c r="K14" s="943"/>
      <c r="L14" s="943"/>
      <c r="M14" s="943"/>
      <c r="Q14" s="457"/>
    </row>
    <row r="15" spans="1:17" x14ac:dyDescent="0.2">
      <c r="A15" s="457"/>
      <c r="B15" s="461"/>
      <c r="C15" s="944" t="str">
        <f>Translations!$B$1167</f>
        <v>Total CO2 emissions from international flights (in tonnes):</v>
      </c>
      <c r="D15" s="945"/>
      <c r="E15" s="945"/>
      <c r="F15" s="945"/>
      <c r="G15" s="945"/>
      <c r="H15" s="945"/>
      <c r="I15" s="945"/>
      <c r="J15" s="945"/>
      <c r="K15" s="945"/>
      <c r="L15" s="945"/>
      <c r="M15" s="946">
        <f>IF(COUNT(N50:N743)&gt;0,SUM(N50:N743),"")</f>
        <v>12194.867414999988</v>
      </c>
      <c r="N15" s="947"/>
      <c r="O15" s="462" t="s">
        <v>1018</v>
      </c>
      <c r="Q15" s="457"/>
    </row>
    <row r="16" spans="1:17" x14ac:dyDescent="0.2">
      <c r="A16" s="457"/>
      <c r="B16" s="461"/>
      <c r="C16" s="944" t="str">
        <f>Translations!$B$1168</f>
        <v xml:space="preserve">   Total CO2 emissions from flights subject to offsetting requirements (in tonnes):</v>
      </c>
      <c r="D16" s="945"/>
      <c r="E16" s="945"/>
      <c r="F16" s="945"/>
      <c r="G16" s="945"/>
      <c r="H16" s="945"/>
      <c r="I16" s="945"/>
      <c r="J16" s="945"/>
      <c r="K16" s="945"/>
      <c r="L16" s="945"/>
      <c r="M16" s="946">
        <f>IF(M15="","",SUMIF(O50:O743,TRUE,N50:N743))</f>
        <v>0</v>
      </c>
      <c r="N16" s="947"/>
      <c r="O16" s="462" t="s">
        <v>1018</v>
      </c>
      <c r="Q16" s="457"/>
    </row>
    <row r="17" spans="1:17" x14ac:dyDescent="0.2">
      <c r="A17" s="457"/>
      <c r="B17" s="461"/>
      <c r="C17" s="944" t="str">
        <f>Translations!$B$1169</f>
        <v>Total number of international flights during reporting period:</v>
      </c>
      <c r="D17" s="945"/>
      <c r="E17" s="945"/>
      <c r="F17" s="945"/>
      <c r="G17" s="945"/>
      <c r="H17" s="945"/>
      <c r="I17" s="945"/>
      <c r="J17" s="945"/>
      <c r="K17" s="945"/>
      <c r="L17" s="945"/>
      <c r="M17" s="946">
        <f>IF(COUNT(J50:J743)&gt;0,SUM(J50:J743),"")</f>
        <v>840</v>
      </c>
      <c r="N17" s="947"/>
      <c r="O17" s="462"/>
      <c r="Q17" s="457"/>
    </row>
    <row r="18" spans="1:17" x14ac:dyDescent="0.2">
      <c r="A18" s="457"/>
      <c r="B18" s="461"/>
      <c r="C18" s="944" t="str">
        <f>Translations!$B$1170</f>
        <v xml:space="preserve">   Total number of international flights subject to offsetting requirements:</v>
      </c>
      <c r="D18" s="945"/>
      <c r="E18" s="945"/>
      <c r="F18" s="945"/>
      <c r="G18" s="945"/>
      <c r="H18" s="945"/>
      <c r="I18" s="945"/>
      <c r="J18" s="945"/>
      <c r="K18" s="945"/>
      <c r="L18" s="945"/>
      <c r="M18" s="946">
        <f>IF(M17="","",SUMIF(O50:O743,TRUE,J50:J743))</f>
        <v>0</v>
      </c>
      <c r="N18" s="947"/>
      <c r="O18" s="462"/>
      <c r="Q18" s="457"/>
    </row>
    <row r="19" spans="1:17" x14ac:dyDescent="0.2">
      <c r="A19" s="457"/>
      <c r="B19" s="461"/>
      <c r="C19" s="944" t="str">
        <f>Translations!$B$1171</f>
        <v>Total emissions reductions claimed from the use of CORSIA eligible fuels (in tonnes):</v>
      </c>
      <c r="D19" s="945"/>
      <c r="E19" s="945"/>
      <c r="F19" s="945"/>
      <c r="G19" s="945"/>
      <c r="H19" s="945"/>
      <c r="I19" s="945"/>
      <c r="J19" s="945"/>
      <c r="K19" s="945"/>
      <c r="L19" s="945"/>
      <c r="M19" s="946" t="str">
        <f>IF(L39="","",L39)</f>
        <v/>
      </c>
      <c r="N19" s="947"/>
      <c r="O19" s="462" t="s">
        <v>1018</v>
      </c>
      <c r="Q19" s="457"/>
    </row>
    <row r="20" spans="1:17" ht="40.15" customHeight="1" x14ac:dyDescent="0.2">
      <c r="A20" s="457"/>
      <c r="B20" s="445"/>
      <c r="C20" s="958" t="str">
        <f>Translations!$B$1172</f>
        <v>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v>
      </c>
      <c r="D20" s="959"/>
      <c r="E20" s="959"/>
      <c r="F20" s="959"/>
      <c r="G20" s="959"/>
      <c r="H20" s="959"/>
      <c r="I20" s="959"/>
      <c r="J20" s="959"/>
      <c r="K20" s="959"/>
      <c r="L20" s="959"/>
      <c r="M20" s="959"/>
      <c r="N20" s="959"/>
      <c r="O20" s="959"/>
      <c r="Q20" s="457"/>
    </row>
    <row r="21" spans="1:17" ht="14.25" x14ac:dyDescent="0.2">
      <c r="A21" s="457"/>
      <c r="B21" s="444"/>
      <c r="C21" s="443"/>
      <c r="D21" s="443"/>
      <c r="E21" s="446"/>
      <c r="F21" s="443"/>
      <c r="G21" s="443"/>
      <c r="H21" s="443"/>
      <c r="I21" s="443"/>
      <c r="J21" s="443"/>
      <c r="K21" s="443"/>
      <c r="L21" s="443"/>
      <c r="M21" s="443"/>
      <c r="N21" s="443"/>
      <c r="O21" s="448"/>
      <c r="Q21" s="457"/>
    </row>
    <row r="22" spans="1:17" x14ac:dyDescent="0.2">
      <c r="A22" s="457"/>
      <c r="B22" s="460" t="s">
        <v>1333</v>
      </c>
      <c r="C22" s="460" t="str">
        <f>Translations!$B$1173</f>
        <v>Summary of fuel quantities (in tonnes):</v>
      </c>
      <c r="O22" s="463"/>
      <c r="Q22" s="457"/>
    </row>
    <row r="23" spans="1:17" x14ac:dyDescent="0.2">
      <c r="A23" s="457"/>
      <c r="B23" s="461"/>
      <c r="C23" s="464"/>
      <c r="O23" s="463"/>
      <c r="Q23" s="457"/>
    </row>
    <row r="24" spans="1:17" x14ac:dyDescent="0.2">
      <c r="A24" s="457"/>
      <c r="B24" s="461"/>
      <c r="C24" s="944" t="str">
        <f>Translations!$B$1151</f>
        <v>Jet-A</v>
      </c>
      <c r="D24" s="945"/>
      <c r="E24" s="945"/>
      <c r="F24" s="945"/>
      <c r="G24" s="948"/>
      <c r="H24" s="949">
        <f>IF($M$15="","",SUMIF($K$50:$K$743,C24,$L$50:$L$743))</f>
        <v>3871.3864809523811</v>
      </c>
      <c r="I24" s="950"/>
      <c r="J24" s="950"/>
      <c r="K24" s="950"/>
      <c r="L24" s="950"/>
      <c r="M24" s="950"/>
      <c r="N24" s="951"/>
      <c r="O24" s="462" t="s">
        <v>1307</v>
      </c>
      <c r="Q24" s="457"/>
    </row>
    <row r="25" spans="1:17" x14ac:dyDescent="0.2">
      <c r="A25" s="457"/>
      <c r="B25" s="461"/>
      <c r="C25" s="944" t="str">
        <f>Translations!$B$1152</f>
        <v>Jet-A1</v>
      </c>
      <c r="D25" s="945"/>
      <c r="E25" s="945"/>
      <c r="F25" s="945"/>
      <c r="G25" s="948"/>
      <c r="H25" s="949">
        <f>IF($M$15="","",SUMIF($K$50:$K$743,C25,$L$50:$L$743))</f>
        <v>0</v>
      </c>
      <c r="I25" s="950"/>
      <c r="J25" s="950"/>
      <c r="K25" s="950"/>
      <c r="L25" s="950"/>
      <c r="M25" s="950"/>
      <c r="N25" s="951"/>
      <c r="O25" s="462" t="s">
        <v>1307</v>
      </c>
      <c r="Q25" s="457"/>
    </row>
    <row r="26" spans="1:17" x14ac:dyDescent="0.2">
      <c r="A26" s="457"/>
      <c r="B26" s="461"/>
      <c r="C26" s="944" t="str">
        <f>Translations!$B$1153</f>
        <v>Jet-B</v>
      </c>
      <c r="D26" s="945"/>
      <c r="E26" s="945"/>
      <c r="F26" s="945"/>
      <c r="G26" s="945"/>
      <c r="H26" s="949">
        <f>IF($M$15="","",SUMIF($K$50:$K$743,C26,$L$50:$L$743))</f>
        <v>0</v>
      </c>
      <c r="I26" s="950"/>
      <c r="J26" s="950"/>
      <c r="K26" s="950"/>
      <c r="L26" s="950"/>
      <c r="M26" s="950"/>
      <c r="N26" s="951"/>
      <c r="O26" s="462" t="s">
        <v>1307</v>
      </c>
      <c r="Q26" s="457"/>
    </row>
    <row r="27" spans="1:17" x14ac:dyDescent="0.2">
      <c r="A27" s="457"/>
      <c r="B27" s="461"/>
      <c r="C27" s="944" t="str">
        <f>Translations!$B$1154</f>
        <v>AvGas</v>
      </c>
      <c r="D27" s="945"/>
      <c r="E27" s="945"/>
      <c r="F27" s="945"/>
      <c r="G27" s="945"/>
      <c r="H27" s="949">
        <f>IF($M$15="","",SUMIF($K$50:$K$743,C27,$L$50:$L$743))</f>
        <v>0</v>
      </c>
      <c r="I27" s="950"/>
      <c r="J27" s="950"/>
      <c r="K27" s="950"/>
      <c r="L27" s="950"/>
      <c r="M27" s="950"/>
      <c r="N27" s="951"/>
      <c r="O27" s="462" t="s">
        <v>1307</v>
      </c>
      <c r="Q27" s="457"/>
    </row>
    <row r="28" spans="1:17" ht="14.25" x14ac:dyDescent="0.2">
      <c r="A28" s="457"/>
      <c r="B28" s="443"/>
      <c r="C28" s="443"/>
      <c r="D28" s="443"/>
      <c r="E28" s="443"/>
      <c r="F28" s="443"/>
      <c r="G28" s="443"/>
      <c r="H28" s="443"/>
      <c r="I28" s="443"/>
      <c r="J28" s="443"/>
      <c r="K28" s="443"/>
      <c r="L28" s="443"/>
      <c r="M28" s="443"/>
      <c r="N28" s="443"/>
      <c r="O28" s="443"/>
      <c r="Q28" s="457"/>
    </row>
    <row r="29" spans="1:17" x14ac:dyDescent="0.2">
      <c r="A29" s="457"/>
      <c r="B29" s="460" t="s">
        <v>1336</v>
      </c>
      <c r="C29" s="460" t="str">
        <f>Translations!$B$1174</f>
        <v>CORSIA eligible fuels claimed (only applicable from reporting year 2021 onwards)</v>
      </c>
      <c r="N29" s="459"/>
      <c r="Q29" s="457"/>
    </row>
    <row r="30" spans="1:17" ht="38.25" customHeight="1" thickBot="1" x14ac:dyDescent="0.25">
      <c r="A30" s="457"/>
      <c r="B30" s="465"/>
      <c r="C30" s="981" t="str">
        <f>Translations!$B$1175</f>
        <v>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v>
      </c>
      <c r="D30" s="981"/>
      <c r="E30" s="981"/>
      <c r="F30" s="981"/>
      <c r="G30" s="981"/>
      <c r="H30" s="981"/>
      <c r="I30" s="981"/>
      <c r="J30" s="981"/>
      <c r="K30" s="981"/>
      <c r="L30" s="981"/>
      <c r="M30" s="981"/>
      <c r="N30" s="982"/>
      <c r="O30" s="983"/>
      <c r="Q30" s="457"/>
    </row>
    <row r="31" spans="1:17" x14ac:dyDescent="0.2">
      <c r="A31" s="457"/>
      <c r="B31" s="465"/>
      <c r="C31" s="964" t="str">
        <f>Translations!$B$1121</f>
        <v>Fuel type</v>
      </c>
      <c r="D31" s="965"/>
      <c r="E31" s="965"/>
      <c r="F31" s="966"/>
      <c r="G31" s="964" t="str">
        <f>Translations!$B$1176</f>
        <v>Total mass of the neat CORSIA eligible fuel (in tonnes)</v>
      </c>
      <c r="H31" s="965"/>
      <c r="I31" s="966"/>
      <c r="J31" s="964" t="str">
        <f>Translations!$B$1177</f>
        <v>Life Cycle Emissions</v>
      </c>
      <c r="K31" s="965"/>
      <c r="L31" s="973" t="str">
        <f>Translations!$B$1178</f>
        <v>Emission reductions claimed</v>
      </c>
      <c r="M31" s="974"/>
      <c r="N31" s="979" t="str">
        <f>Translations!$B$1179</f>
        <v>Unit</v>
      </c>
      <c r="Q31" s="457"/>
    </row>
    <row r="32" spans="1:17" x14ac:dyDescent="0.2">
      <c r="A32" s="457"/>
      <c r="B32" s="465"/>
      <c r="C32" s="977" t="str">
        <f>Translations!$B$1121</f>
        <v>Fuel type</v>
      </c>
      <c r="D32" s="966" t="str">
        <f>Translations!$B$1122</f>
        <v>Feedstock</v>
      </c>
      <c r="E32" s="964" t="str">
        <f>Translations!$B$1123</f>
        <v>Conversion process</v>
      </c>
      <c r="F32" s="966"/>
      <c r="G32" s="967"/>
      <c r="H32" s="968"/>
      <c r="I32" s="969"/>
      <c r="J32" s="967"/>
      <c r="K32" s="968"/>
      <c r="L32" s="975"/>
      <c r="M32" s="969"/>
      <c r="N32" s="980"/>
      <c r="Q32" s="457"/>
    </row>
    <row r="33" spans="1:17" x14ac:dyDescent="0.2">
      <c r="A33" s="457"/>
      <c r="B33" s="465"/>
      <c r="C33" s="978"/>
      <c r="D33" s="972"/>
      <c r="E33" s="970"/>
      <c r="F33" s="972"/>
      <c r="G33" s="970"/>
      <c r="H33" s="971"/>
      <c r="I33" s="972"/>
      <c r="J33" s="970"/>
      <c r="K33" s="971"/>
      <c r="L33" s="976"/>
      <c r="M33" s="972"/>
      <c r="N33" s="980"/>
      <c r="Q33" s="457"/>
    </row>
    <row r="34" spans="1:17" x14ac:dyDescent="0.2">
      <c r="A34" s="457"/>
      <c r="B34" s="465"/>
      <c r="C34" s="466"/>
      <c r="D34" s="467"/>
      <c r="E34" s="960"/>
      <c r="F34" s="961"/>
      <c r="G34" s="960"/>
      <c r="H34" s="962"/>
      <c r="I34" s="961"/>
      <c r="J34" s="960"/>
      <c r="K34" s="962"/>
      <c r="L34" s="963"/>
      <c r="M34" s="961"/>
      <c r="N34" s="505" t="s">
        <v>1018</v>
      </c>
      <c r="Q34" s="457"/>
    </row>
    <row r="35" spans="1:17" x14ac:dyDescent="0.2">
      <c r="A35" s="457"/>
      <c r="B35" s="465"/>
      <c r="C35" s="466"/>
      <c r="D35" s="467"/>
      <c r="E35" s="960"/>
      <c r="F35" s="961"/>
      <c r="G35" s="960"/>
      <c r="H35" s="962"/>
      <c r="I35" s="961"/>
      <c r="J35" s="960"/>
      <c r="K35" s="962"/>
      <c r="L35" s="963"/>
      <c r="M35" s="961"/>
      <c r="N35" s="505" t="s">
        <v>1018</v>
      </c>
      <c r="Q35" s="457"/>
    </row>
    <row r="36" spans="1:17" x14ac:dyDescent="0.2">
      <c r="A36" s="457"/>
      <c r="B36" s="465"/>
      <c r="C36" s="466"/>
      <c r="D36" s="467"/>
      <c r="E36" s="960"/>
      <c r="F36" s="961"/>
      <c r="G36" s="960"/>
      <c r="H36" s="962"/>
      <c r="I36" s="961"/>
      <c r="J36" s="960"/>
      <c r="K36" s="962"/>
      <c r="L36" s="963"/>
      <c r="M36" s="961"/>
      <c r="N36" s="505" t="s">
        <v>1018</v>
      </c>
      <c r="Q36" s="457"/>
    </row>
    <row r="37" spans="1:17" x14ac:dyDescent="0.2">
      <c r="A37" s="457"/>
      <c r="B37" s="465"/>
      <c r="C37" s="466"/>
      <c r="D37" s="467"/>
      <c r="E37" s="960"/>
      <c r="F37" s="961"/>
      <c r="G37" s="960"/>
      <c r="H37" s="962"/>
      <c r="I37" s="961"/>
      <c r="J37" s="960"/>
      <c r="K37" s="962"/>
      <c r="L37" s="963"/>
      <c r="M37" s="961"/>
      <c r="N37" s="505" t="s">
        <v>1018</v>
      </c>
      <c r="Q37" s="457"/>
    </row>
    <row r="38" spans="1:17" x14ac:dyDescent="0.2">
      <c r="A38" s="457"/>
      <c r="B38" s="465"/>
      <c r="C38" s="468"/>
      <c r="D38" s="469"/>
      <c r="E38" s="985"/>
      <c r="F38" s="986"/>
      <c r="G38" s="960"/>
      <c r="H38" s="962"/>
      <c r="I38" s="961"/>
      <c r="J38" s="960"/>
      <c r="K38" s="962"/>
      <c r="L38" s="963"/>
      <c r="M38" s="961"/>
      <c r="N38" s="505" t="s">
        <v>1018</v>
      </c>
      <c r="Q38" s="457"/>
    </row>
    <row r="39" spans="1:17" ht="13.5" thickBot="1" x14ac:dyDescent="0.25">
      <c r="A39" s="457"/>
      <c r="B39" s="461"/>
      <c r="C39" s="987" t="str">
        <f>Translations!$B$1180</f>
        <v>Total emission reductions from the use of CORSIA eligible fuel(s) claimed:</v>
      </c>
      <c r="D39" s="988"/>
      <c r="E39" s="988"/>
      <c r="F39" s="988"/>
      <c r="G39" s="988"/>
      <c r="H39" s="988"/>
      <c r="I39" s="988"/>
      <c r="J39" s="988"/>
      <c r="K39" s="988"/>
      <c r="L39" s="989" t="str">
        <f>IF(COUNT(L34:M38)=0,"",  SUM(L34:M38))</f>
        <v/>
      </c>
      <c r="M39" s="990"/>
      <c r="N39" s="506" t="s">
        <v>1018</v>
      </c>
      <c r="Q39" s="457"/>
    </row>
    <row r="40" spans="1:17" s="459" customFormat="1" x14ac:dyDescent="0.2">
      <c r="A40" s="458"/>
      <c r="B40" s="470"/>
      <c r="Q40" s="458"/>
    </row>
    <row r="41" spans="1:17" ht="4.9000000000000004" customHeight="1" x14ac:dyDescent="0.2">
      <c r="A41" s="457"/>
      <c r="C41" s="455"/>
      <c r="D41" s="455"/>
      <c r="E41" s="455"/>
      <c r="F41" s="455"/>
      <c r="G41" s="455"/>
      <c r="H41" s="455"/>
      <c r="I41" s="455"/>
      <c r="J41" s="455"/>
      <c r="K41" s="455"/>
      <c r="L41" s="455"/>
      <c r="M41" s="455"/>
      <c r="N41" s="455"/>
      <c r="O41" s="455"/>
      <c r="Q41" s="457"/>
    </row>
    <row r="42" spans="1:17" x14ac:dyDescent="0.2">
      <c r="A42" s="457"/>
      <c r="B42" s="460" t="s">
        <v>1337</v>
      </c>
      <c r="C42" s="460" t="str">
        <f>Translations!$B$1181</f>
        <v>Table of all aerodrome pairs</v>
      </c>
      <c r="Q42" s="457"/>
    </row>
    <row r="43" spans="1:17" ht="25.5" customHeight="1" x14ac:dyDescent="0.2">
      <c r="A43" s="457"/>
      <c r="B43" s="447"/>
      <c r="C43" s="952" t="str">
        <f>Translations!$B$1182</f>
        <v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v>
      </c>
      <c r="D43" s="769"/>
      <c r="E43" s="769"/>
      <c r="F43" s="769"/>
      <c r="G43" s="769"/>
      <c r="H43" s="769"/>
      <c r="I43" s="769"/>
      <c r="J43" s="769"/>
      <c r="K43" s="769"/>
      <c r="L43" s="769"/>
      <c r="M43" s="769"/>
      <c r="N43" s="769"/>
      <c r="O43" s="769"/>
      <c r="Q43" s="457"/>
    </row>
    <row r="44" spans="1:17" ht="25.5" customHeight="1" x14ac:dyDescent="0.2">
      <c r="A44" s="457"/>
      <c r="B44" s="444"/>
      <c r="C44" s="984" t="str">
        <f>Translations!$B$1183</f>
        <v>https://www.icao.int/environmental-protection/CORSIA/Pages/state-pairs.aspx</v>
      </c>
      <c r="D44" s="769"/>
      <c r="E44" s="769"/>
      <c r="F44" s="769"/>
      <c r="G44" s="769"/>
      <c r="H44" s="769"/>
      <c r="I44" s="769"/>
      <c r="J44" s="769"/>
      <c r="K44" s="769"/>
      <c r="L44" s="769"/>
      <c r="M44" s="769"/>
      <c r="N44" s="769"/>
      <c r="O44" s="769"/>
      <c r="Q44" s="457"/>
    </row>
    <row r="45" spans="1:17" x14ac:dyDescent="0.2">
      <c r="A45" s="457"/>
      <c r="C45" s="991" t="str">
        <f>Translations!$B$1184</f>
        <v>Departure</v>
      </c>
      <c r="D45" s="991"/>
      <c r="E45" s="991"/>
      <c r="F45" s="991" t="str">
        <f>Translations!$B$1185</f>
        <v>Arrival</v>
      </c>
      <c r="G45" s="991"/>
      <c r="H45" s="991"/>
      <c r="I45" s="994" t="str">
        <f>Translations!$B$1186</f>
        <v>CO2 emissions estimated with a tool?</v>
      </c>
      <c r="J45" s="991" t="str">
        <f>Translations!$B$1187</f>
        <v>Total No. of flights</v>
      </c>
      <c r="K45" s="991" t="str">
        <f>Translations!$B$1121</f>
        <v>Fuel type</v>
      </c>
      <c r="L45" s="991" t="str">
        <f>Translations!$B$1188</f>
        <v>Total amount of fuel used (in tonnes)</v>
      </c>
      <c r="M45" s="991" t="str">
        <f>Translations!$B$1189</f>
        <v>Fuel conversion factors</v>
      </c>
      <c r="N45" s="991" t="str">
        <f>Translations!$B$1190</f>
        <v>CO2 emissions (in tonnes)</v>
      </c>
      <c r="O45" s="992" t="str">
        <f>Translations!$B$1191</f>
        <v>Subject to offsetting requirements?</v>
      </c>
      <c r="Q45" s="457"/>
    </row>
    <row r="46" spans="1:17" x14ac:dyDescent="0.2">
      <c r="A46" s="457"/>
      <c r="C46" s="991"/>
      <c r="D46" s="991"/>
      <c r="E46" s="991"/>
      <c r="F46" s="991"/>
      <c r="G46" s="991"/>
      <c r="H46" s="991"/>
      <c r="I46" s="993"/>
      <c r="J46" s="991"/>
      <c r="K46" s="991"/>
      <c r="L46" s="991"/>
      <c r="M46" s="991"/>
      <c r="N46" s="991"/>
      <c r="O46" s="993"/>
      <c r="Q46" s="457"/>
    </row>
    <row r="47" spans="1:17" x14ac:dyDescent="0.2">
      <c r="A47" s="457"/>
      <c r="C47" s="991" t="str">
        <f>Translations!$B$1192</f>
        <v>ICAO airport code</v>
      </c>
      <c r="D47" s="991" t="str">
        <f>Translations!$B$1193</f>
        <v>State</v>
      </c>
      <c r="E47" s="991"/>
      <c r="F47" s="991" t="str">
        <f>Translations!$B$1192</f>
        <v>ICAO airport code</v>
      </c>
      <c r="G47" s="991" t="str">
        <f>Translations!$B$1193</f>
        <v>State</v>
      </c>
      <c r="H47" s="991"/>
      <c r="I47" s="993"/>
      <c r="J47" s="991"/>
      <c r="K47" s="991"/>
      <c r="L47" s="991"/>
      <c r="M47" s="991"/>
      <c r="N47" s="991"/>
      <c r="O47" s="993"/>
      <c r="Q47" s="457"/>
    </row>
    <row r="48" spans="1:17" x14ac:dyDescent="0.2">
      <c r="A48" s="457"/>
      <c r="C48" s="991"/>
      <c r="D48" s="991"/>
      <c r="E48" s="991"/>
      <c r="F48" s="991"/>
      <c r="G48" s="991"/>
      <c r="H48" s="991"/>
      <c r="I48" s="993"/>
      <c r="J48" s="991"/>
      <c r="K48" s="991"/>
      <c r="L48" s="991"/>
      <c r="M48" s="991"/>
      <c r="N48" s="991"/>
      <c r="O48" s="993"/>
      <c r="Q48" s="457"/>
    </row>
    <row r="49" spans="1:17" x14ac:dyDescent="0.2">
      <c r="A49" s="457"/>
      <c r="C49" s="992"/>
      <c r="D49" s="992"/>
      <c r="E49" s="992"/>
      <c r="F49" s="992"/>
      <c r="G49" s="992"/>
      <c r="H49" s="992"/>
      <c r="I49" s="993"/>
      <c r="J49" s="992"/>
      <c r="K49" s="992"/>
      <c r="L49" s="992"/>
      <c r="M49" s="992"/>
      <c r="N49" s="992"/>
      <c r="O49" s="993"/>
      <c r="Q49" s="457"/>
    </row>
    <row r="50" spans="1:17" x14ac:dyDescent="0.2">
      <c r="A50" s="457"/>
      <c r="C50" s="466" t="s">
        <v>1601</v>
      </c>
      <c r="D50" s="940" t="s">
        <v>521</v>
      </c>
      <c r="E50" s="940" t="s">
        <v>521</v>
      </c>
      <c r="F50" s="466" t="s">
        <v>1532</v>
      </c>
      <c r="G50" s="940" t="s">
        <v>351</v>
      </c>
      <c r="H50" s="940" t="s">
        <v>351</v>
      </c>
      <c r="I50" s="466" t="b">
        <v>0</v>
      </c>
      <c r="J50" s="473">
        <v>1</v>
      </c>
      <c r="K50" s="466" t="s">
        <v>1255</v>
      </c>
      <c r="L50" s="474">
        <v>9.4559999999999995</v>
      </c>
      <c r="M50" s="471">
        <f t="shared" ref="M50:M107" si="0">IF(K50="","", INDEX(CNTR_EFListSelected,MATCH(K50,CORSIA_FuelsList,0)))</f>
        <v>3.15</v>
      </c>
      <c r="N50" s="472">
        <f>IF(COUNT(L50:M50)=2,L50*M50,"")</f>
        <v>29.786399999999997</v>
      </c>
      <c r="O50" s="466"/>
      <c r="Q50" s="457"/>
    </row>
    <row r="51" spans="1:17" x14ac:dyDescent="0.2">
      <c r="A51" s="457"/>
      <c r="C51" s="466" t="s">
        <v>1601</v>
      </c>
      <c r="D51" s="960" t="s">
        <v>521</v>
      </c>
      <c r="E51" s="961" t="s">
        <v>521</v>
      </c>
      <c r="F51" s="466" t="s">
        <v>1549</v>
      </c>
      <c r="G51" s="940" t="s">
        <v>322</v>
      </c>
      <c r="H51" s="940" t="s">
        <v>322</v>
      </c>
      <c r="I51" s="675" t="b">
        <v>0</v>
      </c>
      <c r="J51" s="473">
        <v>1</v>
      </c>
      <c r="K51" s="466" t="s">
        <v>1255</v>
      </c>
      <c r="L51" s="474">
        <v>9.0419999999999998</v>
      </c>
      <c r="M51" s="471">
        <f t="shared" si="0"/>
        <v>3.15</v>
      </c>
      <c r="N51" s="472">
        <f t="shared" ref="N51:N108" si="1">IF(COUNT(L51:M51)=2,L51*M51,"")</f>
        <v>28.482299999999999</v>
      </c>
      <c r="O51" s="466"/>
      <c r="Q51" s="457"/>
    </row>
    <row r="52" spans="1:17" x14ac:dyDescent="0.2">
      <c r="A52" s="457"/>
      <c r="C52" s="466" t="s">
        <v>1601</v>
      </c>
      <c r="D52" s="960" t="s">
        <v>521</v>
      </c>
      <c r="E52" s="961" t="s">
        <v>521</v>
      </c>
      <c r="F52" s="466" t="s">
        <v>1611</v>
      </c>
      <c r="G52" s="940" t="s">
        <v>348</v>
      </c>
      <c r="H52" s="940" t="s">
        <v>348</v>
      </c>
      <c r="I52" s="675" t="b">
        <v>0</v>
      </c>
      <c r="J52" s="473">
        <v>1</v>
      </c>
      <c r="K52" s="466" t="s">
        <v>1255</v>
      </c>
      <c r="L52" s="474">
        <v>9.7829999999999995</v>
      </c>
      <c r="M52" s="471">
        <f t="shared" si="0"/>
        <v>3.15</v>
      </c>
      <c r="N52" s="472">
        <f t="shared" si="1"/>
        <v>30.816449999999996</v>
      </c>
      <c r="O52" s="466"/>
      <c r="Q52" s="457"/>
    </row>
    <row r="53" spans="1:17" x14ac:dyDescent="0.2">
      <c r="A53" s="457"/>
      <c r="C53" s="466" t="s">
        <v>1669</v>
      </c>
      <c r="D53" s="960" t="s">
        <v>603</v>
      </c>
      <c r="E53" s="961" t="s">
        <v>603</v>
      </c>
      <c r="F53" s="466" t="s">
        <v>1526</v>
      </c>
      <c r="G53" s="940" t="s">
        <v>326</v>
      </c>
      <c r="H53" s="940" t="s">
        <v>326</v>
      </c>
      <c r="I53" s="675" t="b">
        <v>0</v>
      </c>
      <c r="J53" s="473">
        <v>1</v>
      </c>
      <c r="K53" s="466" t="s">
        <v>1255</v>
      </c>
      <c r="L53" s="474">
        <v>5.0250000000000004</v>
      </c>
      <c r="M53" s="471">
        <f t="shared" si="0"/>
        <v>3.15</v>
      </c>
      <c r="N53" s="472">
        <f t="shared" si="1"/>
        <v>15.828750000000001</v>
      </c>
      <c r="O53" s="466"/>
      <c r="Q53" s="457"/>
    </row>
    <row r="54" spans="1:17" x14ac:dyDescent="0.2">
      <c r="A54" s="457"/>
      <c r="C54" s="466" t="s">
        <v>1670</v>
      </c>
      <c r="D54" s="940" t="s">
        <v>624</v>
      </c>
      <c r="E54" s="940" t="s">
        <v>624</v>
      </c>
      <c r="F54" s="466" t="s">
        <v>1526</v>
      </c>
      <c r="G54" s="940" t="s">
        <v>326</v>
      </c>
      <c r="H54" s="940" t="s">
        <v>326</v>
      </c>
      <c r="I54" s="675" t="b">
        <v>0</v>
      </c>
      <c r="J54" s="473">
        <v>1</v>
      </c>
      <c r="K54" s="466" t="s">
        <v>1255</v>
      </c>
      <c r="L54" s="474">
        <v>6.44</v>
      </c>
      <c r="M54" s="471">
        <f t="shared" si="0"/>
        <v>3.15</v>
      </c>
      <c r="N54" s="472">
        <f t="shared" si="1"/>
        <v>20.286000000000001</v>
      </c>
      <c r="O54" s="466"/>
      <c r="Q54" s="457"/>
    </row>
    <row r="55" spans="1:17" x14ac:dyDescent="0.2">
      <c r="A55" s="457"/>
      <c r="C55" s="466" t="s">
        <v>1606</v>
      </c>
      <c r="D55" s="940" t="s">
        <v>294</v>
      </c>
      <c r="E55" s="940" t="s">
        <v>294</v>
      </c>
      <c r="F55" s="466" t="s">
        <v>1580</v>
      </c>
      <c r="G55" s="940" t="s">
        <v>307</v>
      </c>
      <c r="H55" s="940" t="s">
        <v>307</v>
      </c>
      <c r="I55" s="675" t="b">
        <v>0</v>
      </c>
      <c r="J55" s="473">
        <v>1</v>
      </c>
      <c r="K55" s="466" t="s">
        <v>1255</v>
      </c>
      <c r="L55" s="474">
        <v>5.2539999999999996</v>
      </c>
      <c r="M55" s="471">
        <f t="shared" si="0"/>
        <v>3.15</v>
      </c>
      <c r="N55" s="472">
        <f t="shared" si="1"/>
        <v>16.550099999999997</v>
      </c>
      <c r="O55" s="466"/>
      <c r="Q55" s="457"/>
    </row>
    <row r="56" spans="1:17" x14ac:dyDescent="0.2">
      <c r="A56" s="457"/>
      <c r="C56" s="466" t="s">
        <v>1606</v>
      </c>
      <c r="D56" s="940" t="s">
        <v>294</v>
      </c>
      <c r="E56" s="940" t="s">
        <v>294</v>
      </c>
      <c r="F56" s="466" t="s">
        <v>1534</v>
      </c>
      <c r="G56" s="940" t="s">
        <v>311</v>
      </c>
      <c r="H56" s="940" t="s">
        <v>311</v>
      </c>
      <c r="I56" s="675" t="b">
        <v>0</v>
      </c>
      <c r="J56" s="473">
        <v>1</v>
      </c>
      <c r="K56" s="466" t="s">
        <v>1255</v>
      </c>
      <c r="L56" s="474">
        <v>3.6999999999999997</v>
      </c>
      <c r="M56" s="471">
        <f t="shared" si="0"/>
        <v>3.15</v>
      </c>
      <c r="N56" s="472">
        <f t="shared" si="1"/>
        <v>11.654999999999999</v>
      </c>
      <c r="O56" s="466"/>
      <c r="Q56" s="457"/>
    </row>
    <row r="57" spans="1:17" x14ac:dyDescent="0.2">
      <c r="A57" s="457"/>
      <c r="C57" s="466" t="s">
        <v>1606</v>
      </c>
      <c r="D57" s="940" t="s">
        <v>294</v>
      </c>
      <c r="E57" s="940" t="s">
        <v>294</v>
      </c>
      <c r="F57" s="466" t="s">
        <v>1683</v>
      </c>
      <c r="G57" s="940" t="s">
        <v>340</v>
      </c>
      <c r="H57" s="940" t="s">
        <v>340</v>
      </c>
      <c r="I57" s="675" t="b">
        <v>0</v>
      </c>
      <c r="J57" s="473">
        <v>1</v>
      </c>
      <c r="K57" s="466" t="s">
        <v>1255</v>
      </c>
      <c r="L57" s="474">
        <v>10.496999999999998</v>
      </c>
      <c r="M57" s="471">
        <f t="shared" si="0"/>
        <v>3.15</v>
      </c>
      <c r="N57" s="472">
        <f t="shared" si="1"/>
        <v>33.065549999999995</v>
      </c>
      <c r="O57" s="466"/>
      <c r="Q57" s="457"/>
    </row>
    <row r="58" spans="1:17" x14ac:dyDescent="0.2">
      <c r="A58" s="457"/>
      <c r="C58" s="466" t="s">
        <v>1631</v>
      </c>
      <c r="D58" s="940" t="s">
        <v>294</v>
      </c>
      <c r="E58" s="940" t="s">
        <v>294</v>
      </c>
      <c r="F58" s="466" t="s">
        <v>1584</v>
      </c>
      <c r="G58" s="940" t="s">
        <v>314</v>
      </c>
      <c r="H58" s="940" t="s">
        <v>314</v>
      </c>
      <c r="I58" s="675" t="b">
        <v>0</v>
      </c>
      <c r="J58" s="473">
        <v>1</v>
      </c>
      <c r="K58" s="466" t="s">
        <v>1255</v>
      </c>
      <c r="L58" s="474">
        <v>1.7470000000000001</v>
      </c>
      <c r="M58" s="471">
        <f t="shared" si="0"/>
        <v>3.15</v>
      </c>
      <c r="N58" s="472">
        <f t="shared" si="1"/>
        <v>5.50305</v>
      </c>
      <c r="O58" s="466"/>
      <c r="Q58" s="457"/>
    </row>
    <row r="59" spans="1:17" x14ac:dyDescent="0.2">
      <c r="A59" s="457"/>
      <c r="C59" s="466" t="s">
        <v>1631</v>
      </c>
      <c r="D59" s="940" t="s">
        <v>294</v>
      </c>
      <c r="E59" s="940" t="s">
        <v>294</v>
      </c>
      <c r="F59" s="466" t="s">
        <v>1653</v>
      </c>
      <c r="G59" s="940" t="s">
        <v>314</v>
      </c>
      <c r="H59" s="940" t="s">
        <v>314</v>
      </c>
      <c r="I59" s="675" t="b">
        <v>0</v>
      </c>
      <c r="J59" s="473">
        <v>1</v>
      </c>
      <c r="K59" s="466" t="s">
        <v>1255</v>
      </c>
      <c r="L59" s="474">
        <v>2.621</v>
      </c>
      <c r="M59" s="471">
        <f t="shared" si="0"/>
        <v>3.15</v>
      </c>
      <c r="N59" s="472">
        <f t="shared" si="1"/>
        <v>8.2561499999999999</v>
      </c>
      <c r="O59" s="466"/>
      <c r="Q59" s="457"/>
    </row>
    <row r="60" spans="1:17" x14ac:dyDescent="0.2">
      <c r="A60" s="457"/>
      <c r="C60" s="466" t="s">
        <v>1631</v>
      </c>
      <c r="D60" s="940" t="s">
        <v>294</v>
      </c>
      <c r="E60" s="940" t="s">
        <v>294</v>
      </c>
      <c r="F60" s="466" t="s">
        <v>1530</v>
      </c>
      <c r="G60" s="940" t="s">
        <v>326</v>
      </c>
      <c r="H60" s="940" t="s">
        <v>326</v>
      </c>
      <c r="I60" s="675" t="b">
        <v>0</v>
      </c>
      <c r="J60" s="473">
        <v>1</v>
      </c>
      <c r="K60" s="466" t="s">
        <v>1255</v>
      </c>
      <c r="L60" s="474">
        <v>4.6000000000000005</v>
      </c>
      <c r="M60" s="471">
        <f t="shared" si="0"/>
        <v>3.15</v>
      </c>
      <c r="N60" s="472">
        <f t="shared" si="1"/>
        <v>14.490000000000002</v>
      </c>
      <c r="O60" s="466"/>
      <c r="Q60" s="457"/>
    </row>
    <row r="61" spans="1:17" x14ac:dyDescent="0.2">
      <c r="A61" s="457"/>
      <c r="C61" s="466" t="s">
        <v>1631</v>
      </c>
      <c r="D61" s="940" t="s">
        <v>294</v>
      </c>
      <c r="E61" s="940" t="s">
        <v>294</v>
      </c>
      <c r="F61" s="466" t="s">
        <v>1546</v>
      </c>
      <c r="G61" s="940" t="s">
        <v>299</v>
      </c>
      <c r="H61" s="940" t="s">
        <v>299</v>
      </c>
      <c r="I61" s="675" t="b">
        <v>0</v>
      </c>
      <c r="J61" s="473">
        <v>1</v>
      </c>
      <c r="K61" s="466" t="s">
        <v>1255</v>
      </c>
      <c r="L61" s="474">
        <v>9.527000000000001</v>
      </c>
      <c r="M61" s="471">
        <f t="shared" si="0"/>
        <v>3.15</v>
      </c>
      <c r="N61" s="472">
        <f t="shared" si="1"/>
        <v>30.010050000000003</v>
      </c>
      <c r="O61" s="466"/>
      <c r="Q61" s="457"/>
    </row>
    <row r="62" spans="1:17" x14ac:dyDescent="0.2">
      <c r="A62" s="457"/>
      <c r="C62" s="466" t="s">
        <v>1631</v>
      </c>
      <c r="D62" s="940" t="s">
        <v>294</v>
      </c>
      <c r="E62" s="940" t="s">
        <v>294</v>
      </c>
      <c r="F62" s="466" t="s">
        <v>1591</v>
      </c>
      <c r="G62" s="940" t="s">
        <v>311</v>
      </c>
      <c r="H62" s="940" t="s">
        <v>311</v>
      </c>
      <c r="I62" s="675" t="b">
        <v>0</v>
      </c>
      <c r="J62" s="473">
        <v>1</v>
      </c>
      <c r="K62" s="466" t="s">
        <v>1255</v>
      </c>
      <c r="L62" s="474">
        <v>2.3000000000000003</v>
      </c>
      <c r="M62" s="471">
        <f t="shared" si="0"/>
        <v>3.15</v>
      </c>
      <c r="N62" s="472">
        <f t="shared" si="1"/>
        <v>7.245000000000001</v>
      </c>
      <c r="O62" s="466"/>
      <c r="Q62" s="457"/>
    </row>
    <row r="63" spans="1:17" x14ac:dyDescent="0.2">
      <c r="A63" s="457"/>
      <c r="C63" s="466" t="s">
        <v>1631</v>
      </c>
      <c r="D63" s="940" t="s">
        <v>294</v>
      </c>
      <c r="E63" s="940" t="s">
        <v>294</v>
      </c>
      <c r="F63" s="466" t="s">
        <v>1654</v>
      </c>
      <c r="G63" s="940" t="s">
        <v>311</v>
      </c>
      <c r="H63" s="940" t="s">
        <v>311</v>
      </c>
      <c r="I63" s="675" t="b">
        <v>0</v>
      </c>
      <c r="J63" s="473">
        <v>1</v>
      </c>
      <c r="K63" s="466" t="s">
        <v>1255</v>
      </c>
      <c r="L63" s="474">
        <v>3.0710000000000002</v>
      </c>
      <c r="M63" s="471">
        <f t="shared" si="0"/>
        <v>3.15</v>
      </c>
      <c r="N63" s="472">
        <f t="shared" si="1"/>
        <v>9.6736500000000003</v>
      </c>
      <c r="O63" s="466"/>
      <c r="Q63" s="457"/>
    </row>
    <row r="64" spans="1:17" x14ac:dyDescent="0.2">
      <c r="A64" s="457"/>
      <c r="C64" s="466" t="s">
        <v>1631</v>
      </c>
      <c r="D64" s="940" t="s">
        <v>294</v>
      </c>
      <c r="E64" s="940" t="s">
        <v>294</v>
      </c>
      <c r="F64" s="466" t="s">
        <v>1549</v>
      </c>
      <c r="G64" s="940" t="s">
        <v>322</v>
      </c>
      <c r="H64" s="940" t="s">
        <v>322</v>
      </c>
      <c r="I64" s="675" t="b">
        <v>0</v>
      </c>
      <c r="J64" s="473">
        <v>1</v>
      </c>
      <c r="K64" s="466" t="s">
        <v>1255</v>
      </c>
      <c r="L64" s="474">
        <v>3.3</v>
      </c>
      <c r="M64" s="471">
        <f t="shared" si="0"/>
        <v>3.15</v>
      </c>
      <c r="N64" s="472">
        <f t="shared" si="1"/>
        <v>10.395</v>
      </c>
      <c r="O64" s="466"/>
      <c r="Q64" s="457"/>
    </row>
    <row r="65" spans="1:17" x14ac:dyDescent="0.2">
      <c r="A65" s="457"/>
      <c r="C65" s="466" t="s">
        <v>1631</v>
      </c>
      <c r="D65" s="940" t="s">
        <v>294</v>
      </c>
      <c r="E65" s="940" t="s">
        <v>294</v>
      </c>
      <c r="F65" s="466" t="s">
        <v>1708</v>
      </c>
      <c r="G65" s="940" t="s">
        <v>630</v>
      </c>
      <c r="H65" s="940" t="s">
        <v>630</v>
      </c>
      <c r="I65" s="675" t="b">
        <v>0</v>
      </c>
      <c r="J65" s="473">
        <v>1</v>
      </c>
      <c r="K65" s="466" t="s">
        <v>1255</v>
      </c>
      <c r="L65" s="474">
        <v>4.5759999999999996</v>
      </c>
      <c r="M65" s="471">
        <f t="shared" si="0"/>
        <v>3.15</v>
      </c>
      <c r="N65" s="472">
        <f t="shared" si="1"/>
        <v>14.414399999999999</v>
      </c>
      <c r="O65" s="466"/>
      <c r="Q65" s="457"/>
    </row>
    <row r="66" spans="1:17" x14ac:dyDescent="0.2">
      <c r="A66" s="457"/>
      <c r="C66" s="466" t="s">
        <v>1573</v>
      </c>
      <c r="D66" s="940" t="s">
        <v>314</v>
      </c>
      <c r="E66" s="940" t="s">
        <v>314</v>
      </c>
      <c r="F66" s="466" t="s">
        <v>1529</v>
      </c>
      <c r="G66" s="940" t="s">
        <v>360</v>
      </c>
      <c r="H66" s="940" t="s">
        <v>360</v>
      </c>
      <c r="I66" s="675" t="b">
        <v>0</v>
      </c>
      <c r="J66" s="473">
        <v>1</v>
      </c>
      <c r="K66" s="466" t="s">
        <v>1255</v>
      </c>
      <c r="L66" s="474">
        <v>3.74</v>
      </c>
      <c r="M66" s="471">
        <f t="shared" si="0"/>
        <v>3.15</v>
      </c>
      <c r="N66" s="472">
        <f t="shared" si="1"/>
        <v>11.781000000000001</v>
      </c>
      <c r="O66" s="466"/>
      <c r="Q66" s="457"/>
    </row>
    <row r="67" spans="1:17" x14ac:dyDescent="0.2">
      <c r="A67" s="457"/>
      <c r="C67" s="466" t="s">
        <v>1573</v>
      </c>
      <c r="D67" s="940" t="s">
        <v>314</v>
      </c>
      <c r="E67" s="940" t="s">
        <v>314</v>
      </c>
      <c r="F67" s="466" t="s">
        <v>1530</v>
      </c>
      <c r="G67" s="940" t="s">
        <v>326</v>
      </c>
      <c r="H67" s="940" t="s">
        <v>326</v>
      </c>
      <c r="I67" s="675" t="b">
        <v>0</v>
      </c>
      <c r="J67" s="473">
        <v>1</v>
      </c>
      <c r="K67" s="466" t="s">
        <v>1255</v>
      </c>
      <c r="L67" s="474">
        <v>3.3</v>
      </c>
      <c r="M67" s="471">
        <f t="shared" si="0"/>
        <v>3.15</v>
      </c>
      <c r="N67" s="472">
        <f t="shared" si="1"/>
        <v>10.395</v>
      </c>
      <c r="O67" s="466"/>
      <c r="Q67" s="457"/>
    </row>
    <row r="68" spans="1:17" x14ac:dyDescent="0.2">
      <c r="A68" s="457"/>
      <c r="C68" s="466" t="s">
        <v>1573</v>
      </c>
      <c r="D68" s="940" t="s">
        <v>314</v>
      </c>
      <c r="E68" s="940" t="s">
        <v>314</v>
      </c>
      <c r="F68" s="466" t="s">
        <v>1532</v>
      </c>
      <c r="G68" s="940" t="s">
        <v>351</v>
      </c>
      <c r="H68" s="940" t="s">
        <v>351</v>
      </c>
      <c r="I68" s="675" t="b">
        <v>0</v>
      </c>
      <c r="J68" s="473">
        <v>1</v>
      </c>
      <c r="K68" s="466" t="s">
        <v>1255</v>
      </c>
      <c r="L68" s="474">
        <v>6.1030000000000006</v>
      </c>
      <c r="M68" s="471">
        <f t="shared" si="0"/>
        <v>3.15</v>
      </c>
      <c r="N68" s="472">
        <f t="shared" si="1"/>
        <v>19.224450000000001</v>
      </c>
      <c r="O68" s="466"/>
      <c r="Q68" s="457"/>
    </row>
    <row r="69" spans="1:17" x14ac:dyDescent="0.2">
      <c r="A69" s="457"/>
      <c r="C69" s="466" t="s">
        <v>1573</v>
      </c>
      <c r="D69" s="940" t="s">
        <v>314</v>
      </c>
      <c r="E69" s="940" t="s">
        <v>314</v>
      </c>
      <c r="F69" s="466" t="s">
        <v>1722</v>
      </c>
      <c r="G69" s="940" t="s">
        <v>590</v>
      </c>
      <c r="H69" s="940" t="s">
        <v>1735</v>
      </c>
      <c r="I69" s="675" t="b">
        <v>0</v>
      </c>
      <c r="J69" s="473">
        <v>1</v>
      </c>
      <c r="K69" s="466" t="s">
        <v>1255</v>
      </c>
      <c r="L69" s="474">
        <v>2.5070000000000001</v>
      </c>
      <c r="M69" s="471">
        <f t="shared" si="0"/>
        <v>3.15</v>
      </c>
      <c r="N69" s="472">
        <f t="shared" si="1"/>
        <v>7.8970500000000001</v>
      </c>
      <c r="O69" s="466"/>
      <c r="Q69" s="457"/>
    </row>
    <row r="70" spans="1:17" x14ac:dyDescent="0.2">
      <c r="A70" s="457"/>
      <c r="C70" s="466" t="s">
        <v>1614</v>
      </c>
      <c r="D70" s="940" t="s">
        <v>314</v>
      </c>
      <c r="E70" s="940" t="s">
        <v>314</v>
      </c>
      <c r="F70" s="466" t="s">
        <v>1604</v>
      </c>
      <c r="G70" s="940" t="s">
        <v>311</v>
      </c>
      <c r="H70" s="940" t="s">
        <v>311</v>
      </c>
      <c r="I70" s="675" t="b">
        <v>0</v>
      </c>
      <c r="J70" s="473">
        <v>1</v>
      </c>
      <c r="K70" s="466" t="s">
        <v>1255</v>
      </c>
      <c r="L70" s="474">
        <v>4</v>
      </c>
      <c r="M70" s="471">
        <f t="shared" si="0"/>
        <v>3.15</v>
      </c>
      <c r="N70" s="472">
        <f t="shared" si="1"/>
        <v>12.6</v>
      </c>
      <c r="O70" s="466"/>
      <c r="Q70" s="457"/>
    </row>
    <row r="71" spans="1:17" x14ac:dyDescent="0.2">
      <c r="A71" s="457"/>
      <c r="C71" s="466" t="s">
        <v>1614</v>
      </c>
      <c r="D71" s="940" t="s">
        <v>314</v>
      </c>
      <c r="E71" s="940" t="s">
        <v>314</v>
      </c>
      <c r="F71" s="466" t="s">
        <v>1641</v>
      </c>
      <c r="G71" s="940" t="s">
        <v>322</v>
      </c>
      <c r="H71" s="940" t="s">
        <v>322</v>
      </c>
      <c r="I71" s="675" t="b">
        <v>0</v>
      </c>
      <c r="J71" s="473">
        <v>1</v>
      </c>
      <c r="K71" s="466" t="s">
        <v>1255</v>
      </c>
      <c r="L71" s="474">
        <v>2.7440000000000002</v>
      </c>
      <c r="M71" s="471">
        <f t="shared" si="0"/>
        <v>3.15</v>
      </c>
      <c r="N71" s="472">
        <f t="shared" si="1"/>
        <v>8.6436000000000011</v>
      </c>
      <c r="O71" s="466"/>
      <c r="Q71" s="457"/>
    </row>
    <row r="72" spans="1:17" x14ac:dyDescent="0.2">
      <c r="A72" s="457"/>
      <c r="C72" s="466" t="s">
        <v>1543</v>
      </c>
      <c r="D72" s="940" t="s">
        <v>314</v>
      </c>
      <c r="E72" s="940" t="s">
        <v>314</v>
      </c>
      <c r="F72" s="466" t="s">
        <v>1580</v>
      </c>
      <c r="G72" s="940" t="s">
        <v>307</v>
      </c>
      <c r="H72" s="940" t="s">
        <v>307</v>
      </c>
      <c r="I72" s="675" t="b">
        <v>0</v>
      </c>
      <c r="J72" s="473">
        <v>1</v>
      </c>
      <c r="K72" s="466" t="s">
        <v>1255</v>
      </c>
      <c r="L72" s="474">
        <v>5.4950000000000001</v>
      </c>
      <c r="M72" s="471">
        <f t="shared" si="0"/>
        <v>3.15</v>
      </c>
      <c r="N72" s="472">
        <f t="shared" si="1"/>
        <v>17.309249999999999</v>
      </c>
      <c r="O72" s="466"/>
      <c r="Q72" s="457"/>
    </row>
    <row r="73" spans="1:17" x14ac:dyDescent="0.2">
      <c r="A73" s="457"/>
      <c r="C73" s="466" t="s">
        <v>1543</v>
      </c>
      <c r="D73" s="940" t="s">
        <v>314</v>
      </c>
      <c r="E73" s="940" t="s">
        <v>314</v>
      </c>
      <c r="F73" s="466" t="s">
        <v>1647</v>
      </c>
      <c r="G73" s="940" t="s">
        <v>360</v>
      </c>
      <c r="H73" s="940" t="s">
        <v>360</v>
      </c>
      <c r="I73" s="675" t="b">
        <v>0</v>
      </c>
      <c r="J73" s="473">
        <v>1</v>
      </c>
      <c r="K73" s="466" t="s">
        <v>1255</v>
      </c>
      <c r="L73" s="474">
        <v>4.13</v>
      </c>
      <c r="M73" s="471">
        <f t="shared" si="0"/>
        <v>3.15</v>
      </c>
      <c r="N73" s="472">
        <f t="shared" si="1"/>
        <v>13.009499999999999</v>
      </c>
      <c r="O73" s="466"/>
      <c r="Q73" s="457"/>
    </row>
    <row r="74" spans="1:17" x14ac:dyDescent="0.2">
      <c r="A74" s="457"/>
      <c r="C74" s="466" t="s">
        <v>1543</v>
      </c>
      <c r="D74" s="940" t="s">
        <v>314</v>
      </c>
      <c r="E74" s="940" t="s">
        <v>314</v>
      </c>
      <c r="F74" s="466" t="s">
        <v>1617</v>
      </c>
      <c r="G74" s="940" t="s">
        <v>333</v>
      </c>
      <c r="H74" s="940" t="s">
        <v>333</v>
      </c>
      <c r="I74" s="675" t="b">
        <v>0</v>
      </c>
      <c r="J74" s="473">
        <v>1</v>
      </c>
      <c r="K74" s="466" t="s">
        <v>1255</v>
      </c>
      <c r="L74" s="474">
        <v>2.4660000000000002</v>
      </c>
      <c r="M74" s="471">
        <f t="shared" si="0"/>
        <v>3.15</v>
      </c>
      <c r="N74" s="472">
        <f t="shared" si="1"/>
        <v>7.7679</v>
      </c>
      <c r="O74" s="466"/>
      <c r="Q74" s="457"/>
    </row>
    <row r="75" spans="1:17" x14ac:dyDescent="0.2">
      <c r="A75" s="457"/>
      <c r="C75" s="466" t="s">
        <v>1543</v>
      </c>
      <c r="D75" s="940" t="s">
        <v>314</v>
      </c>
      <c r="E75" s="940" t="s">
        <v>314</v>
      </c>
      <c r="F75" s="466" t="s">
        <v>1526</v>
      </c>
      <c r="G75" s="940" t="s">
        <v>326</v>
      </c>
      <c r="H75" s="940" t="s">
        <v>326</v>
      </c>
      <c r="I75" s="675" t="b">
        <v>0</v>
      </c>
      <c r="J75" s="473">
        <v>1</v>
      </c>
      <c r="K75" s="466" t="s">
        <v>1255</v>
      </c>
      <c r="L75" s="474">
        <v>4.3629999999999995</v>
      </c>
      <c r="M75" s="471">
        <f t="shared" si="0"/>
        <v>3.15</v>
      </c>
      <c r="N75" s="472">
        <f t="shared" si="1"/>
        <v>13.743449999999998</v>
      </c>
      <c r="O75" s="466"/>
      <c r="Q75" s="457"/>
    </row>
    <row r="76" spans="1:17" x14ac:dyDescent="0.2">
      <c r="A76" s="457"/>
      <c r="C76" s="466" t="s">
        <v>1543</v>
      </c>
      <c r="D76" s="940" t="s">
        <v>314</v>
      </c>
      <c r="E76" s="940" t="s">
        <v>314</v>
      </c>
      <c r="F76" s="466" t="s">
        <v>1538</v>
      </c>
      <c r="G76" s="940" t="s">
        <v>324</v>
      </c>
      <c r="H76" s="940" t="s">
        <v>324</v>
      </c>
      <c r="I76" s="675" t="b">
        <v>0</v>
      </c>
      <c r="J76" s="473">
        <v>1</v>
      </c>
      <c r="K76" s="466" t="s">
        <v>1255</v>
      </c>
      <c r="L76" s="474">
        <v>3</v>
      </c>
      <c r="M76" s="471">
        <f t="shared" si="0"/>
        <v>3.15</v>
      </c>
      <c r="N76" s="472">
        <f t="shared" si="1"/>
        <v>9.4499999999999993</v>
      </c>
      <c r="O76" s="466"/>
      <c r="Q76" s="457"/>
    </row>
    <row r="77" spans="1:17" x14ac:dyDescent="0.2">
      <c r="A77" s="457"/>
      <c r="C77" s="466" t="s">
        <v>1543</v>
      </c>
      <c r="D77" s="940" t="s">
        <v>314</v>
      </c>
      <c r="E77" s="940" t="s">
        <v>314</v>
      </c>
      <c r="F77" s="466" t="s">
        <v>1532</v>
      </c>
      <c r="G77" s="940" t="s">
        <v>351</v>
      </c>
      <c r="H77" s="940" t="s">
        <v>351</v>
      </c>
      <c r="I77" s="675" t="b">
        <v>0</v>
      </c>
      <c r="J77" s="473">
        <v>1</v>
      </c>
      <c r="K77" s="466" t="s">
        <v>1255</v>
      </c>
      <c r="L77" s="474">
        <v>4.6379999999999999</v>
      </c>
      <c r="M77" s="471">
        <f t="shared" si="0"/>
        <v>3.15</v>
      </c>
      <c r="N77" s="472">
        <f t="shared" si="1"/>
        <v>14.6097</v>
      </c>
      <c r="O77" s="466"/>
      <c r="Q77" s="457"/>
    </row>
    <row r="78" spans="1:17" x14ac:dyDescent="0.2">
      <c r="A78" s="457"/>
      <c r="C78" s="466" t="s">
        <v>1543</v>
      </c>
      <c r="D78" s="940" t="s">
        <v>314</v>
      </c>
      <c r="E78" s="940" t="s">
        <v>314</v>
      </c>
      <c r="F78" s="466" t="s">
        <v>1590</v>
      </c>
      <c r="G78" s="940" t="s">
        <v>311</v>
      </c>
      <c r="H78" s="940" t="s">
        <v>311</v>
      </c>
      <c r="I78" s="675" t="b">
        <v>0</v>
      </c>
      <c r="J78" s="473">
        <v>1</v>
      </c>
      <c r="K78" s="466" t="s">
        <v>1255</v>
      </c>
      <c r="L78" s="474">
        <v>3.8250000000000002</v>
      </c>
      <c r="M78" s="471">
        <f t="shared" si="0"/>
        <v>3.15</v>
      </c>
      <c r="N78" s="472">
        <f t="shared" si="1"/>
        <v>12.04875</v>
      </c>
      <c r="O78" s="466"/>
      <c r="Q78" s="457"/>
    </row>
    <row r="79" spans="1:17" x14ac:dyDescent="0.2">
      <c r="A79" s="457"/>
      <c r="C79" s="466" t="s">
        <v>1543</v>
      </c>
      <c r="D79" s="940" t="s">
        <v>314</v>
      </c>
      <c r="E79" s="940" t="s">
        <v>314</v>
      </c>
      <c r="F79" s="466" t="s">
        <v>1596</v>
      </c>
      <c r="G79" s="940" t="s">
        <v>340</v>
      </c>
      <c r="H79" s="940" t="s">
        <v>340</v>
      </c>
      <c r="I79" s="675" t="b">
        <v>0</v>
      </c>
      <c r="J79" s="473">
        <v>1</v>
      </c>
      <c r="K79" s="466" t="s">
        <v>1255</v>
      </c>
      <c r="L79" s="474">
        <v>5.9020000000000001</v>
      </c>
      <c r="M79" s="471">
        <f t="shared" si="0"/>
        <v>3.15</v>
      </c>
      <c r="N79" s="472">
        <f t="shared" si="1"/>
        <v>18.5913</v>
      </c>
      <c r="O79" s="466"/>
      <c r="Q79" s="457"/>
    </row>
    <row r="80" spans="1:17" x14ac:dyDescent="0.2">
      <c r="A80" s="457"/>
      <c r="C80" s="466" t="s">
        <v>1543</v>
      </c>
      <c r="D80" s="940" t="s">
        <v>314</v>
      </c>
      <c r="E80" s="940" t="s">
        <v>314</v>
      </c>
      <c r="F80" s="466" t="s">
        <v>1645</v>
      </c>
      <c r="G80" s="940" t="s">
        <v>340</v>
      </c>
      <c r="H80" s="940" t="s">
        <v>340</v>
      </c>
      <c r="I80" s="675" t="b">
        <v>0</v>
      </c>
      <c r="J80" s="473">
        <v>1</v>
      </c>
      <c r="K80" s="466" t="s">
        <v>1255</v>
      </c>
      <c r="L80" s="474">
        <v>7.1840000000000002</v>
      </c>
      <c r="M80" s="471">
        <f t="shared" si="0"/>
        <v>3.15</v>
      </c>
      <c r="N80" s="472">
        <f t="shared" si="1"/>
        <v>22.6296</v>
      </c>
      <c r="O80" s="466"/>
      <c r="Q80" s="457"/>
    </row>
    <row r="81" spans="1:17" x14ac:dyDescent="0.2">
      <c r="A81" s="457"/>
      <c r="C81" s="466" t="s">
        <v>1644</v>
      </c>
      <c r="D81" s="940" t="s">
        <v>314</v>
      </c>
      <c r="E81" s="940" t="s">
        <v>314</v>
      </c>
      <c r="F81" s="466" t="s">
        <v>1606</v>
      </c>
      <c r="G81" s="940" t="s">
        <v>294</v>
      </c>
      <c r="H81" s="940" t="s">
        <v>294</v>
      </c>
      <c r="I81" s="675" t="b">
        <v>0</v>
      </c>
      <c r="J81" s="473">
        <v>1</v>
      </c>
      <c r="K81" s="466" t="s">
        <v>1255</v>
      </c>
      <c r="L81" s="474">
        <v>2.2530000000000001</v>
      </c>
      <c r="M81" s="471">
        <f t="shared" si="0"/>
        <v>3.15</v>
      </c>
      <c r="N81" s="472">
        <f t="shared" si="1"/>
        <v>7.0969500000000005</v>
      </c>
      <c r="O81" s="466"/>
      <c r="Q81" s="457"/>
    </row>
    <row r="82" spans="1:17" x14ac:dyDescent="0.2">
      <c r="A82" s="457"/>
      <c r="C82" s="466" t="s">
        <v>1644</v>
      </c>
      <c r="D82" s="940" t="s">
        <v>314</v>
      </c>
      <c r="E82" s="940" t="s">
        <v>314</v>
      </c>
      <c r="F82" s="466" t="s">
        <v>1580</v>
      </c>
      <c r="G82" s="940" t="s">
        <v>307</v>
      </c>
      <c r="H82" s="940" t="s">
        <v>307</v>
      </c>
      <c r="I82" s="675" t="b">
        <v>0</v>
      </c>
      <c r="J82" s="473">
        <v>1</v>
      </c>
      <c r="K82" s="466" t="s">
        <v>1255</v>
      </c>
      <c r="L82" s="474">
        <v>3.7179999999999995</v>
      </c>
      <c r="M82" s="471">
        <f t="shared" si="0"/>
        <v>3.15</v>
      </c>
      <c r="N82" s="472">
        <f t="shared" si="1"/>
        <v>11.711699999999999</v>
      </c>
      <c r="O82" s="466"/>
      <c r="Q82" s="457"/>
    </row>
    <row r="83" spans="1:17" x14ac:dyDescent="0.2">
      <c r="A83" s="457"/>
      <c r="C83" s="466" t="s">
        <v>1644</v>
      </c>
      <c r="D83" s="940" t="s">
        <v>314</v>
      </c>
      <c r="E83" s="940" t="s">
        <v>314</v>
      </c>
      <c r="F83" s="466" t="s">
        <v>1646</v>
      </c>
      <c r="G83" s="940" t="s">
        <v>360</v>
      </c>
      <c r="H83" s="940" t="s">
        <v>360</v>
      </c>
      <c r="I83" s="675" t="b">
        <v>0</v>
      </c>
      <c r="J83" s="473">
        <v>1</v>
      </c>
      <c r="K83" s="466" t="s">
        <v>1255</v>
      </c>
      <c r="L83" s="474">
        <v>3.75</v>
      </c>
      <c r="M83" s="471">
        <f t="shared" si="0"/>
        <v>3.15</v>
      </c>
      <c r="N83" s="472">
        <f t="shared" si="1"/>
        <v>11.8125</v>
      </c>
      <c r="O83" s="466"/>
      <c r="Q83" s="457"/>
    </row>
    <row r="84" spans="1:17" x14ac:dyDescent="0.2">
      <c r="A84" s="457"/>
      <c r="C84" s="466" t="s">
        <v>1584</v>
      </c>
      <c r="D84" s="940" t="s">
        <v>314</v>
      </c>
      <c r="E84" s="940" t="s">
        <v>314</v>
      </c>
      <c r="F84" s="466" t="s">
        <v>1683</v>
      </c>
      <c r="G84" s="940" t="s">
        <v>340</v>
      </c>
      <c r="H84" s="940" t="s">
        <v>340</v>
      </c>
      <c r="I84" s="675" t="b">
        <v>0</v>
      </c>
      <c r="J84" s="473">
        <v>1</v>
      </c>
      <c r="K84" s="466" t="s">
        <v>1255</v>
      </c>
      <c r="L84" s="474">
        <v>12.43</v>
      </c>
      <c r="M84" s="471">
        <f t="shared" si="0"/>
        <v>3.15</v>
      </c>
      <c r="N84" s="472">
        <f t="shared" si="1"/>
        <v>39.154499999999999</v>
      </c>
      <c r="O84" s="466"/>
      <c r="Q84" s="457"/>
    </row>
    <row r="85" spans="1:17" x14ac:dyDescent="0.2">
      <c r="A85" s="457"/>
      <c r="C85" s="466" t="s">
        <v>1584</v>
      </c>
      <c r="D85" s="940" t="s">
        <v>314</v>
      </c>
      <c r="E85" s="940" t="s">
        <v>314</v>
      </c>
      <c r="F85" s="466" t="s">
        <v>1531</v>
      </c>
      <c r="G85" s="940" t="s">
        <v>346</v>
      </c>
      <c r="H85" s="940" t="s">
        <v>346</v>
      </c>
      <c r="I85" s="675" t="b">
        <v>0</v>
      </c>
      <c r="J85" s="473">
        <v>1</v>
      </c>
      <c r="K85" s="466" t="s">
        <v>1255</v>
      </c>
      <c r="L85" s="474">
        <v>3.9669999999999996</v>
      </c>
      <c r="M85" s="471">
        <f t="shared" si="0"/>
        <v>3.15</v>
      </c>
      <c r="N85" s="472">
        <f t="shared" si="1"/>
        <v>12.496049999999999</v>
      </c>
      <c r="O85" s="466"/>
      <c r="Q85" s="457"/>
    </row>
    <row r="86" spans="1:17" x14ac:dyDescent="0.2">
      <c r="A86" s="457"/>
      <c r="C86" s="466" t="s">
        <v>1584</v>
      </c>
      <c r="D86" s="940" t="s">
        <v>314</v>
      </c>
      <c r="E86" s="940" t="s">
        <v>314</v>
      </c>
      <c r="F86" s="466" t="s">
        <v>1710</v>
      </c>
      <c r="G86" s="940" t="s">
        <v>590</v>
      </c>
      <c r="H86" s="940" t="s">
        <v>590</v>
      </c>
      <c r="I86" s="675" t="b">
        <v>0</v>
      </c>
      <c r="J86" s="473">
        <v>1</v>
      </c>
      <c r="K86" s="466" t="s">
        <v>1255</v>
      </c>
      <c r="L86" s="474">
        <v>5.1890000000000001</v>
      </c>
      <c r="M86" s="471">
        <f t="shared" si="0"/>
        <v>3.15</v>
      </c>
      <c r="N86" s="472">
        <f t="shared" si="1"/>
        <v>16.34535</v>
      </c>
      <c r="O86" s="466"/>
      <c r="Q86" s="457"/>
    </row>
    <row r="87" spans="1:17" x14ac:dyDescent="0.2">
      <c r="A87" s="457"/>
      <c r="C87" s="466" t="s">
        <v>1626</v>
      </c>
      <c r="D87" s="940" t="s">
        <v>314</v>
      </c>
      <c r="E87" s="940" t="s">
        <v>314</v>
      </c>
      <c r="F87" s="466" t="s">
        <v>1627</v>
      </c>
      <c r="G87" s="940" t="s">
        <v>292</v>
      </c>
      <c r="H87" s="940" t="s">
        <v>292</v>
      </c>
      <c r="I87" s="675" t="b">
        <v>0</v>
      </c>
      <c r="J87" s="473">
        <v>1</v>
      </c>
      <c r="K87" s="466" t="s">
        <v>1255</v>
      </c>
      <c r="L87" s="474">
        <v>3.161</v>
      </c>
      <c r="M87" s="471">
        <f t="shared" si="0"/>
        <v>3.15</v>
      </c>
      <c r="N87" s="472">
        <f t="shared" si="1"/>
        <v>9.9571500000000004</v>
      </c>
      <c r="O87" s="466"/>
      <c r="Q87" s="457"/>
    </row>
    <row r="88" spans="1:17" x14ac:dyDescent="0.2">
      <c r="A88" s="457"/>
      <c r="C88" s="466" t="s">
        <v>1535</v>
      </c>
      <c r="D88" s="940" t="s">
        <v>314</v>
      </c>
      <c r="E88" s="940" t="s">
        <v>314</v>
      </c>
      <c r="F88" s="466" t="s">
        <v>1530</v>
      </c>
      <c r="G88" s="940" t="s">
        <v>326</v>
      </c>
      <c r="H88" s="940" t="s">
        <v>326</v>
      </c>
      <c r="I88" s="675" t="b">
        <v>0</v>
      </c>
      <c r="J88" s="473">
        <v>1</v>
      </c>
      <c r="K88" s="466" t="s">
        <v>1255</v>
      </c>
      <c r="L88" s="474">
        <v>4.9000000000000004</v>
      </c>
      <c r="M88" s="471">
        <f t="shared" si="0"/>
        <v>3.15</v>
      </c>
      <c r="N88" s="472">
        <f t="shared" si="1"/>
        <v>15.435</v>
      </c>
      <c r="O88" s="466"/>
      <c r="Q88" s="457"/>
    </row>
    <row r="89" spans="1:17" x14ac:dyDescent="0.2">
      <c r="A89" s="457"/>
      <c r="C89" s="466" t="s">
        <v>1535</v>
      </c>
      <c r="D89" s="940" t="s">
        <v>314</v>
      </c>
      <c r="E89" s="940" t="s">
        <v>314</v>
      </c>
      <c r="F89" s="466" t="s">
        <v>1546</v>
      </c>
      <c r="G89" s="940" t="s">
        <v>299</v>
      </c>
      <c r="H89" s="940" t="s">
        <v>299</v>
      </c>
      <c r="I89" s="675" t="b">
        <v>0</v>
      </c>
      <c r="J89" s="473">
        <v>1</v>
      </c>
      <c r="K89" s="466" t="s">
        <v>1255</v>
      </c>
      <c r="L89" s="474">
        <v>2.3600000000000003</v>
      </c>
      <c r="M89" s="471">
        <f t="shared" si="0"/>
        <v>3.15</v>
      </c>
      <c r="N89" s="472">
        <f t="shared" si="1"/>
        <v>7.4340000000000011</v>
      </c>
      <c r="O89" s="466"/>
      <c r="Q89" s="457"/>
    </row>
    <row r="90" spans="1:17" x14ac:dyDescent="0.2">
      <c r="A90" s="457"/>
      <c r="C90" s="466" t="s">
        <v>1535</v>
      </c>
      <c r="D90" s="940" t="s">
        <v>314</v>
      </c>
      <c r="E90" s="940" t="s">
        <v>314</v>
      </c>
      <c r="F90" s="466" t="s">
        <v>1537</v>
      </c>
      <c r="G90" s="940" t="s">
        <v>311</v>
      </c>
      <c r="H90" s="940" t="s">
        <v>311</v>
      </c>
      <c r="I90" s="675" t="b">
        <v>0</v>
      </c>
      <c r="J90" s="473">
        <v>1</v>
      </c>
      <c r="K90" s="466" t="s">
        <v>1255</v>
      </c>
      <c r="L90" s="474">
        <v>0.94799999999999995</v>
      </c>
      <c r="M90" s="471">
        <f t="shared" si="0"/>
        <v>3.15</v>
      </c>
      <c r="N90" s="472">
        <f t="shared" si="1"/>
        <v>2.9861999999999997</v>
      </c>
      <c r="O90" s="466"/>
      <c r="Q90" s="457"/>
    </row>
    <row r="91" spans="1:17" x14ac:dyDescent="0.2">
      <c r="A91" s="457"/>
      <c r="C91" s="466" t="s">
        <v>1535</v>
      </c>
      <c r="D91" s="940" t="s">
        <v>314</v>
      </c>
      <c r="E91" s="940" t="s">
        <v>314</v>
      </c>
      <c r="F91" s="466" t="s">
        <v>1549</v>
      </c>
      <c r="G91" s="940" t="s">
        <v>322</v>
      </c>
      <c r="H91" s="940" t="s">
        <v>322</v>
      </c>
      <c r="I91" s="675" t="b">
        <v>0</v>
      </c>
      <c r="J91" s="473">
        <v>1</v>
      </c>
      <c r="K91" s="466" t="s">
        <v>1255</v>
      </c>
      <c r="L91" s="474">
        <v>2.081</v>
      </c>
      <c r="M91" s="471">
        <f t="shared" si="0"/>
        <v>3.15</v>
      </c>
      <c r="N91" s="472">
        <f t="shared" si="1"/>
        <v>6.5551499999999994</v>
      </c>
      <c r="O91" s="466"/>
      <c r="Q91" s="457"/>
    </row>
    <row r="92" spans="1:17" x14ac:dyDescent="0.2">
      <c r="A92" s="457"/>
      <c r="C92" s="466" t="s">
        <v>1535</v>
      </c>
      <c r="D92" s="940" t="s">
        <v>314</v>
      </c>
      <c r="E92" s="940" t="s">
        <v>314</v>
      </c>
      <c r="F92" s="466" t="s">
        <v>1692</v>
      </c>
      <c r="G92" s="940" t="s">
        <v>625</v>
      </c>
      <c r="H92" s="940" t="s">
        <v>625</v>
      </c>
      <c r="I92" s="675" t="b">
        <v>0</v>
      </c>
      <c r="J92" s="473">
        <v>1</v>
      </c>
      <c r="K92" s="466" t="s">
        <v>1255</v>
      </c>
      <c r="L92" s="474">
        <v>1.9150000000000003</v>
      </c>
      <c r="M92" s="471">
        <f t="shared" si="0"/>
        <v>3.15</v>
      </c>
      <c r="N92" s="472">
        <f t="shared" si="1"/>
        <v>6.0322500000000003</v>
      </c>
      <c r="O92" s="466"/>
      <c r="Q92" s="457"/>
    </row>
    <row r="93" spans="1:17" x14ac:dyDescent="0.2">
      <c r="A93" s="457"/>
      <c r="C93" s="466" t="s">
        <v>1535</v>
      </c>
      <c r="D93" s="940" t="s">
        <v>314</v>
      </c>
      <c r="E93" s="940" t="s">
        <v>314</v>
      </c>
      <c r="F93" s="466" t="s">
        <v>1723</v>
      </c>
      <c r="G93" s="940" t="s">
        <v>532</v>
      </c>
      <c r="H93" s="940" t="s">
        <v>532</v>
      </c>
      <c r="I93" s="675" t="b">
        <v>0</v>
      </c>
      <c r="J93" s="473">
        <v>1</v>
      </c>
      <c r="K93" s="466" t="s">
        <v>1255</v>
      </c>
      <c r="L93" s="474">
        <v>11.726999999999999</v>
      </c>
      <c r="M93" s="471">
        <f t="shared" si="0"/>
        <v>3.15</v>
      </c>
      <c r="N93" s="472">
        <f t="shared" si="1"/>
        <v>36.940049999999992</v>
      </c>
      <c r="O93" s="466"/>
      <c r="Q93" s="457"/>
    </row>
    <row r="94" spans="1:17" x14ac:dyDescent="0.2">
      <c r="A94" s="457"/>
      <c r="C94" s="466" t="s">
        <v>1535</v>
      </c>
      <c r="D94" s="940" t="s">
        <v>314</v>
      </c>
      <c r="E94" s="940" t="s">
        <v>314</v>
      </c>
      <c r="F94" s="466" t="s">
        <v>1717</v>
      </c>
      <c r="G94" s="940" t="s">
        <v>590</v>
      </c>
      <c r="H94" s="940" t="s">
        <v>590</v>
      </c>
      <c r="I94" s="675" t="b">
        <v>0</v>
      </c>
      <c r="J94" s="473">
        <v>1</v>
      </c>
      <c r="K94" s="466" t="s">
        <v>1255</v>
      </c>
      <c r="L94" s="474">
        <v>3.5</v>
      </c>
      <c r="M94" s="471">
        <f t="shared" si="0"/>
        <v>3.15</v>
      </c>
      <c r="N94" s="472">
        <f t="shared" si="1"/>
        <v>11.025</v>
      </c>
      <c r="O94" s="466"/>
      <c r="Q94" s="457"/>
    </row>
    <row r="95" spans="1:17" x14ac:dyDescent="0.2">
      <c r="A95" s="457"/>
      <c r="C95" s="466" t="s">
        <v>1535</v>
      </c>
      <c r="D95" s="940" t="s">
        <v>314</v>
      </c>
      <c r="E95" s="940" t="s">
        <v>314</v>
      </c>
      <c r="F95" s="466" t="s">
        <v>1719</v>
      </c>
      <c r="G95" s="940" t="s">
        <v>590</v>
      </c>
      <c r="H95" s="940" t="s">
        <v>590</v>
      </c>
      <c r="I95" s="675" t="b">
        <v>0</v>
      </c>
      <c r="J95" s="473">
        <v>1</v>
      </c>
      <c r="K95" s="466" t="s">
        <v>1255</v>
      </c>
      <c r="L95" s="474">
        <v>2.94</v>
      </c>
      <c r="M95" s="471">
        <f t="shared" si="0"/>
        <v>3.15</v>
      </c>
      <c r="N95" s="472">
        <f t="shared" si="1"/>
        <v>9.2609999999999992</v>
      </c>
      <c r="O95" s="466"/>
      <c r="Q95" s="457"/>
    </row>
    <row r="96" spans="1:17" x14ac:dyDescent="0.2">
      <c r="A96" s="457"/>
      <c r="C96" s="466" t="s">
        <v>1616</v>
      </c>
      <c r="D96" s="940" t="s">
        <v>314</v>
      </c>
      <c r="E96" s="940" t="s">
        <v>314</v>
      </c>
      <c r="F96" s="466" t="s">
        <v>1604</v>
      </c>
      <c r="G96" s="940" t="s">
        <v>311</v>
      </c>
      <c r="H96" s="940" t="s">
        <v>311</v>
      </c>
      <c r="I96" s="675" t="b">
        <v>0</v>
      </c>
      <c r="J96" s="473">
        <v>1</v>
      </c>
      <c r="K96" s="466" t="s">
        <v>1255</v>
      </c>
      <c r="L96" s="474">
        <v>2.6</v>
      </c>
      <c r="M96" s="471">
        <f t="shared" si="0"/>
        <v>3.15</v>
      </c>
      <c r="N96" s="472">
        <f t="shared" si="1"/>
        <v>8.19</v>
      </c>
      <c r="O96" s="466"/>
      <c r="Q96" s="457"/>
    </row>
    <row r="97" spans="1:17" x14ac:dyDescent="0.2">
      <c r="A97" s="457"/>
      <c r="C97" s="466" t="s">
        <v>1563</v>
      </c>
      <c r="D97" s="940" t="s">
        <v>314</v>
      </c>
      <c r="E97" s="940" t="s">
        <v>314</v>
      </c>
      <c r="F97" s="466" t="s">
        <v>1526</v>
      </c>
      <c r="G97" s="940" t="s">
        <v>326</v>
      </c>
      <c r="H97" s="940" t="s">
        <v>326</v>
      </c>
      <c r="I97" s="675" t="b">
        <v>0</v>
      </c>
      <c r="J97" s="473">
        <v>2</v>
      </c>
      <c r="K97" s="466" t="s">
        <v>1255</v>
      </c>
      <c r="L97" s="474">
        <v>6.6160000000000005</v>
      </c>
      <c r="M97" s="471">
        <f t="shared" si="0"/>
        <v>3.15</v>
      </c>
      <c r="N97" s="472">
        <f t="shared" si="1"/>
        <v>20.840400000000002</v>
      </c>
      <c r="O97" s="466"/>
      <c r="Q97" s="457"/>
    </row>
    <row r="98" spans="1:17" x14ac:dyDescent="0.2">
      <c r="A98" s="457"/>
      <c r="C98" s="466" t="s">
        <v>1563</v>
      </c>
      <c r="D98" s="940" t="s">
        <v>314</v>
      </c>
      <c r="E98" s="940" t="s">
        <v>314</v>
      </c>
      <c r="F98" s="466" t="s">
        <v>1575</v>
      </c>
      <c r="G98" s="940" t="s">
        <v>311</v>
      </c>
      <c r="H98" s="940" t="s">
        <v>311</v>
      </c>
      <c r="I98" s="675" t="b">
        <v>0</v>
      </c>
      <c r="J98" s="473">
        <v>1</v>
      </c>
      <c r="K98" s="466" t="s">
        <v>1255</v>
      </c>
      <c r="L98" s="474">
        <v>2.5950000000000002</v>
      </c>
      <c r="M98" s="471">
        <f t="shared" si="0"/>
        <v>3.15</v>
      </c>
      <c r="N98" s="472">
        <f t="shared" si="1"/>
        <v>8.1742500000000007</v>
      </c>
      <c r="O98" s="466"/>
      <c r="Q98" s="457"/>
    </row>
    <row r="99" spans="1:17" x14ac:dyDescent="0.2">
      <c r="A99" s="457"/>
      <c r="C99" s="466" t="s">
        <v>1563</v>
      </c>
      <c r="D99" s="940" t="s">
        <v>314</v>
      </c>
      <c r="E99" s="940" t="s">
        <v>314</v>
      </c>
      <c r="F99" s="466" t="s">
        <v>1645</v>
      </c>
      <c r="G99" s="940" t="s">
        <v>340</v>
      </c>
      <c r="H99" s="940" t="s">
        <v>340</v>
      </c>
      <c r="I99" s="675" t="b">
        <v>0</v>
      </c>
      <c r="J99" s="473">
        <v>2</v>
      </c>
      <c r="K99" s="466" t="s">
        <v>1255</v>
      </c>
      <c r="L99" s="474">
        <v>14.559999999999999</v>
      </c>
      <c r="M99" s="471">
        <f t="shared" si="0"/>
        <v>3.15</v>
      </c>
      <c r="N99" s="472">
        <f t="shared" si="1"/>
        <v>45.863999999999997</v>
      </c>
      <c r="O99" s="466"/>
      <c r="Q99" s="457"/>
    </row>
    <row r="100" spans="1:17" x14ac:dyDescent="0.2">
      <c r="A100" s="457"/>
      <c r="C100" s="466" t="s">
        <v>1650</v>
      </c>
      <c r="D100" s="940" t="s">
        <v>314</v>
      </c>
      <c r="E100" s="940" t="s">
        <v>314</v>
      </c>
      <c r="F100" s="466" t="s">
        <v>1708</v>
      </c>
      <c r="G100" s="940" t="s">
        <v>630</v>
      </c>
      <c r="H100" s="940" t="s">
        <v>630</v>
      </c>
      <c r="I100" s="675" t="b">
        <v>0</v>
      </c>
      <c r="J100" s="473">
        <v>1</v>
      </c>
      <c r="K100" s="466" t="s">
        <v>1255</v>
      </c>
      <c r="L100" s="474">
        <v>3.5829999999999997</v>
      </c>
      <c r="M100" s="471">
        <f t="shared" si="0"/>
        <v>3.15</v>
      </c>
      <c r="N100" s="472">
        <f t="shared" si="1"/>
        <v>11.286449999999999</v>
      </c>
      <c r="O100" s="466"/>
      <c r="Q100" s="457"/>
    </row>
    <row r="101" spans="1:17" x14ac:dyDescent="0.2">
      <c r="A101" s="457"/>
      <c r="C101" s="466" t="s">
        <v>1630</v>
      </c>
      <c r="D101" s="940" t="s">
        <v>314</v>
      </c>
      <c r="E101" s="940" t="s">
        <v>314</v>
      </c>
      <c r="F101" s="466" t="s">
        <v>1580</v>
      </c>
      <c r="G101" s="940" t="s">
        <v>307</v>
      </c>
      <c r="H101" s="940" t="s">
        <v>307</v>
      </c>
      <c r="I101" s="675" t="b">
        <v>0</v>
      </c>
      <c r="J101" s="473">
        <v>1</v>
      </c>
      <c r="K101" s="466" t="s">
        <v>1255</v>
      </c>
      <c r="L101" s="474">
        <v>4.3129999999999997</v>
      </c>
      <c r="M101" s="471">
        <f t="shared" si="0"/>
        <v>3.15</v>
      </c>
      <c r="N101" s="472">
        <f t="shared" si="1"/>
        <v>13.585949999999999</v>
      </c>
      <c r="O101" s="466"/>
      <c r="Q101" s="457"/>
    </row>
    <row r="102" spans="1:17" x14ac:dyDescent="0.2">
      <c r="A102" s="457"/>
      <c r="C102" s="466" t="s">
        <v>1630</v>
      </c>
      <c r="D102" s="940" t="s">
        <v>314</v>
      </c>
      <c r="E102" s="940" t="s">
        <v>314</v>
      </c>
      <c r="F102" s="466" t="s">
        <v>1526</v>
      </c>
      <c r="G102" s="940" t="s">
        <v>326</v>
      </c>
      <c r="H102" s="940" t="s">
        <v>326</v>
      </c>
      <c r="I102" s="675" t="b">
        <v>0</v>
      </c>
      <c r="J102" s="473">
        <v>1</v>
      </c>
      <c r="K102" s="466" t="s">
        <v>1255</v>
      </c>
      <c r="L102" s="474">
        <v>2.1</v>
      </c>
      <c r="M102" s="471">
        <f t="shared" si="0"/>
        <v>3.15</v>
      </c>
      <c r="N102" s="472">
        <f t="shared" si="1"/>
        <v>6.6150000000000002</v>
      </c>
      <c r="O102" s="466"/>
      <c r="Q102" s="457"/>
    </row>
    <row r="103" spans="1:17" x14ac:dyDescent="0.2">
      <c r="A103" s="457"/>
      <c r="C103" s="466" t="s">
        <v>1630</v>
      </c>
      <c r="D103" s="940" t="s">
        <v>314</v>
      </c>
      <c r="E103" s="940" t="s">
        <v>314</v>
      </c>
      <c r="F103" s="466" t="s">
        <v>1549</v>
      </c>
      <c r="G103" s="940" t="s">
        <v>322</v>
      </c>
      <c r="H103" s="940" t="s">
        <v>322</v>
      </c>
      <c r="I103" s="675" t="b">
        <v>0</v>
      </c>
      <c r="J103" s="473">
        <v>2</v>
      </c>
      <c r="K103" s="466" t="s">
        <v>1255</v>
      </c>
      <c r="L103" s="474">
        <v>6.3</v>
      </c>
      <c r="M103" s="471">
        <f t="shared" si="0"/>
        <v>3.15</v>
      </c>
      <c r="N103" s="472">
        <f t="shared" si="1"/>
        <v>19.844999999999999</v>
      </c>
      <c r="O103" s="466"/>
      <c r="Q103" s="457"/>
    </row>
    <row r="104" spans="1:17" x14ac:dyDescent="0.2">
      <c r="A104" s="457"/>
      <c r="C104" s="466" t="s">
        <v>1630</v>
      </c>
      <c r="D104" s="940" t="s">
        <v>314</v>
      </c>
      <c r="E104" s="940" t="s">
        <v>314</v>
      </c>
      <c r="F104" s="466" t="s">
        <v>1557</v>
      </c>
      <c r="G104" s="940" t="s">
        <v>1466</v>
      </c>
      <c r="H104" s="940" t="s">
        <v>1466</v>
      </c>
      <c r="I104" s="675" t="b">
        <v>0</v>
      </c>
      <c r="J104" s="473">
        <v>1</v>
      </c>
      <c r="K104" s="466" t="s">
        <v>1255</v>
      </c>
      <c r="L104" s="474">
        <v>2.3479999999999999</v>
      </c>
      <c r="M104" s="471">
        <f t="shared" si="0"/>
        <v>3.15</v>
      </c>
      <c r="N104" s="472">
        <f t="shared" si="1"/>
        <v>7.3961999999999994</v>
      </c>
      <c r="O104" s="466"/>
      <c r="Q104" s="457"/>
    </row>
    <row r="105" spans="1:17" x14ac:dyDescent="0.2">
      <c r="A105" s="457"/>
      <c r="C105" s="466" t="s">
        <v>1612</v>
      </c>
      <c r="D105" s="940" t="s">
        <v>314</v>
      </c>
      <c r="E105" s="940" t="s">
        <v>314</v>
      </c>
      <c r="F105" s="466" t="s">
        <v>1556</v>
      </c>
      <c r="G105" s="940" t="s">
        <v>360</v>
      </c>
      <c r="H105" s="940" t="s">
        <v>360</v>
      </c>
      <c r="I105" s="675" t="b">
        <v>0</v>
      </c>
      <c r="J105" s="473">
        <v>1</v>
      </c>
      <c r="K105" s="466" t="s">
        <v>1255</v>
      </c>
      <c r="L105" s="474">
        <v>3.8000000000000003</v>
      </c>
      <c r="M105" s="471">
        <f t="shared" si="0"/>
        <v>3.15</v>
      </c>
      <c r="N105" s="472">
        <f t="shared" si="1"/>
        <v>11.97</v>
      </c>
      <c r="O105" s="466"/>
      <c r="Q105" s="457"/>
    </row>
    <row r="106" spans="1:17" x14ac:dyDescent="0.2">
      <c r="A106" s="457"/>
      <c r="C106" s="466" t="s">
        <v>1612</v>
      </c>
      <c r="D106" s="940" t="s">
        <v>314</v>
      </c>
      <c r="E106" s="940" t="s">
        <v>314</v>
      </c>
      <c r="F106" s="466" t="s">
        <v>1546</v>
      </c>
      <c r="G106" s="940" t="s">
        <v>299</v>
      </c>
      <c r="H106" s="940" t="s">
        <v>299</v>
      </c>
      <c r="I106" s="675" t="b">
        <v>0</v>
      </c>
      <c r="J106" s="473">
        <v>1</v>
      </c>
      <c r="K106" s="466" t="s">
        <v>1255</v>
      </c>
      <c r="L106" s="474">
        <v>6.4</v>
      </c>
      <c r="M106" s="471">
        <f t="shared" si="0"/>
        <v>3.15</v>
      </c>
      <c r="N106" s="472">
        <f t="shared" si="1"/>
        <v>20.16</v>
      </c>
      <c r="O106" s="466"/>
      <c r="Q106" s="457"/>
    </row>
    <row r="107" spans="1:17" x14ac:dyDescent="0.2">
      <c r="A107" s="457"/>
      <c r="C107" s="466" t="s">
        <v>1671</v>
      </c>
      <c r="D107" s="940" t="s">
        <v>314</v>
      </c>
      <c r="E107" s="940" t="s">
        <v>314</v>
      </c>
      <c r="F107" s="466" t="s">
        <v>1717</v>
      </c>
      <c r="G107" s="940" t="s">
        <v>590</v>
      </c>
      <c r="H107" s="940" t="s">
        <v>590</v>
      </c>
      <c r="I107" s="675" t="b">
        <v>0</v>
      </c>
      <c r="J107" s="473">
        <v>1</v>
      </c>
      <c r="K107" s="466" t="s">
        <v>1255</v>
      </c>
      <c r="L107" s="474">
        <v>3.3</v>
      </c>
      <c r="M107" s="471">
        <f t="shared" si="0"/>
        <v>3.15</v>
      </c>
      <c r="N107" s="472">
        <f t="shared" si="1"/>
        <v>10.395</v>
      </c>
      <c r="O107" s="466"/>
      <c r="Q107" s="457"/>
    </row>
    <row r="108" spans="1:17" x14ac:dyDescent="0.2">
      <c r="A108" s="457"/>
      <c r="C108" s="466" t="s">
        <v>1653</v>
      </c>
      <c r="D108" s="940" t="s">
        <v>314</v>
      </c>
      <c r="E108" s="940" t="s">
        <v>314</v>
      </c>
      <c r="F108" s="466" t="s">
        <v>1631</v>
      </c>
      <c r="G108" s="940" t="s">
        <v>294</v>
      </c>
      <c r="H108" s="940" t="s">
        <v>294</v>
      </c>
      <c r="I108" s="675" t="b">
        <v>0</v>
      </c>
      <c r="J108" s="473">
        <v>1</v>
      </c>
      <c r="K108" s="466" t="s">
        <v>1255</v>
      </c>
      <c r="L108" s="474">
        <v>2.7</v>
      </c>
      <c r="M108" s="471">
        <f t="shared" ref="M108:M163" si="2">IF(K108="","", INDEX(CNTR_EFListSelected,MATCH(K108,CORSIA_FuelsList,0)))</f>
        <v>3.15</v>
      </c>
      <c r="N108" s="472">
        <f t="shared" si="1"/>
        <v>8.5050000000000008</v>
      </c>
      <c r="O108" s="466"/>
      <c r="Q108" s="457"/>
    </row>
    <row r="109" spans="1:17" x14ac:dyDescent="0.2">
      <c r="A109" s="457"/>
      <c r="C109" s="466" t="s">
        <v>1642</v>
      </c>
      <c r="D109" s="940" t="s">
        <v>314</v>
      </c>
      <c r="E109" s="940" t="s">
        <v>314</v>
      </c>
      <c r="F109" s="466" t="s">
        <v>1708</v>
      </c>
      <c r="G109" s="940" t="s">
        <v>630</v>
      </c>
      <c r="H109" s="940" t="s">
        <v>630</v>
      </c>
      <c r="I109" s="675" t="b">
        <v>0</v>
      </c>
      <c r="J109" s="473">
        <v>1</v>
      </c>
      <c r="K109" s="466" t="s">
        <v>1255</v>
      </c>
      <c r="L109" s="474">
        <v>3.5</v>
      </c>
      <c r="M109" s="471">
        <f t="shared" si="2"/>
        <v>3.15</v>
      </c>
      <c r="N109" s="472">
        <f t="shared" ref="N109:N164" si="3">IF(COUNT(L109:M109)=2,L109*M109,"")</f>
        <v>11.025</v>
      </c>
      <c r="O109" s="466"/>
      <c r="Q109" s="457"/>
    </row>
    <row r="110" spans="1:17" x14ac:dyDescent="0.2">
      <c r="A110" s="457"/>
      <c r="C110" s="466" t="s">
        <v>1580</v>
      </c>
      <c r="D110" s="940" t="s">
        <v>307</v>
      </c>
      <c r="E110" s="940" t="s">
        <v>307</v>
      </c>
      <c r="F110" s="466" t="s">
        <v>1543</v>
      </c>
      <c r="G110" s="940" t="s">
        <v>314</v>
      </c>
      <c r="H110" s="940" t="s">
        <v>314</v>
      </c>
      <c r="I110" s="675" t="b">
        <v>0</v>
      </c>
      <c r="J110" s="473">
        <v>1</v>
      </c>
      <c r="K110" s="466" t="s">
        <v>1255</v>
      </c>
      <c r="L110" s="474">
        <v>6.32</v>
      </c>
      <c r="M110" s="471">
        <f t="shared" si="2"/>
        <v>3.15</v>
      </c>
      <c r="N110" s="472">
        <f t="shared" si="3"/>
        <v>19.908000000000001</v>
      </c>
      <c r="O110" s="466"/>
      <c r="Q110" s="457"/>
    </row>
    <row r="111" spans="1:17" x14ac:dyDescent="0.2">
      <c r="A111" s="457"/>
      <c r="C111" s="466" t="s">
        <v>1580</v>
      </c>
      <c r="D111" s="940" t="s">
        <v>307</v>
      </c>
      <c r="E111" s="940" t="s">
        <v>307</v>
      </c>
      <c r="F111" s="466" t="s">
        <v>1617</v>
      </c>
      <c r="G111" s="940" t="s">
        <v>333</v>
      </c>
      <c r="H111" s="940" t="s">
        <v>333</v>
      </c>
      <c r="I111" s="675" t="b">
        <v>0</v>
      </c>
      <c r="J111" s="473">
        <v>1</v>
      </c>
      <c r="K111" s="466" t="s">
        <v>1255</v>
      </c>
      <c r="L111" s="474">
        <v>5.1000000000000005</v>
      </c>
      <c r="M111" s="471">
        <f t="shared" si="2"/>
        <v>3.15</v>
      </c>
      <c r="N111" s="472">
        <f t="shared" si="3"/>
        <v>16.065000000000001</v>
      </c>
      <c r="O111" s="466"/>
      <c r="Q111" s="457"/>
    </row>
    <row r="112" spans="1:17" x14ac:dyDescent="0.2">
      <c r="A112" s="457"/>
      <c r="C112" s="466" t="s">
        <v>1580</v>
      </c>
      <c r="D112" s="940" t="s">
        <v>307</v>
      </c>
      <c r="E112" s="940" t="s">
        <v>307</v>
      </c>
      <c r="F112" s="466" t="s">
        <v>1652</v>
      </c>
      <c r="G112" s="940" t="s">
        <v>333</v>
      </c>
      <c r="H112" s="940" t="s">
        <v>333</v>
      </c>
      <c r="I112" s="675" t="b">
        <v>0</v>
      </c>
      <c r="J112" s="473">
        <v>1</v>
      </c>
      <c r="K112" s="466" t="s">
        <v>1255</v>
      </c>
      <c r="L112" s="474">
        <v>5.9459999999999988</v>
      </c>
      <c r="M112" s="471">
        <f t="shared" si="2"/>
        <v>3.15</v>
      </c>
      <c r="N112" s="472">
        <f t="shared" si="3"/>
        <v>18.729899999999997</v>
      </c>
      <c r="O112" s="466"/>
      <c r="Q112" s="457"/>
    </row>
    <row r="113" spans="1:17" x14ac:dyDescent="0.2">
      <c r="A113" s="457"/>
      <c r="C113" s="466" t="s">
        <v>1580</v>
      </c>
      <c r="D113" s="940" t="s">
        <v>307</v>
      </c>
      <c r="E113" s="940" t="s">
        <v>307</v>
      </c>
      <c r="F113" s="466" t="s">
        <v>1581</v>
      </c>
      <c r="G113" s="940" t="s">
        <v>314</v>
      </c>
      <c r="H113" s="940" t="s">
        <v>314</v>
      </c>
      <c r="I113" s="675" t="b">
        <v>0</v>
      </c>
      <c r="J113" s="473">
        <v>1</v>
      </c>
      <c r="K113" s="466" t="s">
        <v>1255</v>
      </c>
      <c r="L113" s="474">
        <v>5.9450000000000003</v>
      </c>
      <c r="M113" s="471">
        <f t="shared" si="2"/>
        <v>3.15</v>
      </c>
      <c r="N113" s="472">
        <f t="shared" si="3"/>
        <v>18.726749999999999</v>
      </c>
      <c r="O113" s="466"/>
      <c r="Q113" s="457"/>
    </row>
    <row r="114" spans="1:17" x14ac:dyDescent="0.2">
      <c r="A114" s="457"/>
      <c r="C114" s="466" t="s">
        <v>1580</v>
      </c>
      <c r="D114" s="940" t="s">
        <v>307</v>
      </c>
      <c r="E114" s="940" t="s">
        <v>307</v>
      </c>
      <c r="F114" s="466" t="s">
        <v>1534</v>
      </c>
      <c r="G114" s="940" t="s">
        <v>311</v>
      </c>
      <c r="H114" s="940" t="s">
        <v>311</v>
      </c>
      <c r="I114" s="675" t="b">
        <v>0</v>
      </c>
      <c r="J114" s="473">
        <v>1</v>
      </c>
      <c r="K114" s="466" t="s">
        <v>1255</v>
      </c>
      <c r="L114" s="474">
        <v>6.8980000000000006</v>
      </c>
      <c r="M114" s="471">
        <f t="shared" si="2"/>
        <v>3.15</v>
      </c>
      <c r="N114" s="472">
        <f t="shared" si="3"/>
        <v>21.7287</v>
      </c>
      <c r="O114" s="466"/>
      <c r="Q114" s="457"/>
    </row>
    <row r="115" spans="1:17" x14ac:dyDescent="0.2">
      <c r="A115" s="457"/>
      <c r="C115" s="466" t="s">
        <v>1580</v>
      </c>
      <c r="D115" s="940" t="s">
        <v>307</v>
      </c>
      <c r="E115" s="940" t="s">
        <v>307</v>
      </c>
      <c r="F115" s="466" t="s">
        <v>1541</v>
      </c>
      <c r="G115" s="940" t="s">
        <v>322</v>
      </c>
      <c r="H115" s="940" t="s">
        <v>322</v>
      </c>
      <c r="I115" s="675" t="b">
        <v>0</v>
      </c>
      <c r="J115" s="473">
        <v>1</v>
      </c>
      <c r="K115" s="466" t="s">
        <v>1255</v>
      </c>
      <c r="L115" s="474">
        <v>6.923</v>
      </c>
      <c r="M115" s="471">
        <f t="shared" si="2"/>
        <v>3.15</v>
      </c>
      <c r="N115" s="472">
        <f t="shared" si="3"/>
        <v>21.807449999999999</v>
      </c>
      <c r="O115" s="466"/>
      <c r="Q115" s="457"/>
    </row>
    <row r="116" spans="1:17" x14ac:dyDescent="0.2">
      <c r="A116" s="457"/>
      <c r="C116" s="466" t="s">
        <v>1580</v>
      </c>
      <c r="D116" s="940" t="s">
        <v>307</v>
      </c>
      <c r="E116" s="940" t="s">
        <v>307</v>
      </c>
      <c r="F116" s="466" t="s">
        <v>1620</v>
      </c>
      <c r="G116" s="940" t="s">
        <v>292</v>
      </c>
      <c r="H116" s="940" t="s">
        <v>292</v>
      </c>
      <c r="I116" s="675" t="b">
        <v>0</v>
      </c>
      <c r="J116" s="473">
        <v>1</v>
      </c>
      <c r="K116" s="466" t="s">
        <v>1255</v>
      </c>
      <c r="L116" s="474">
        <v>5.33</v>
      </c>
      <c r="M116" s="471">
        <f t="shared" si="2"/>
        <v>3.15</v>
      </c>
      <c r="N116" s="472">
        <f t="shared" si="3"/>
        <v>16.7895</v>
      </c>
      <c r="O116" s="466"/>
      <c r="Q116" s="457"/>
    </row>
    <row r="117" spans="1:17" x14ac:dyDescent="0.2">
      <c r="A117" s="457"/>
      <c r="C117" s="466" t="s">
        <v>1542</v>
      </c>
      <c r="D117" s="940" t="s">
        <v>309</v>
      </c>
      <c r="E117" s="940" t="s">
        <v>309</v>
      </c>
      <c r="F117" s="466" t="s">
        <v>1529</v>
      </c>
      <c r="G117" s="940" t="s">
        <v>360</v>
      </c>
      <c r="H117" s="940" t="s">
        <v>360</v>
      </c>
      <c r="I117" s="675" t="b">
        <v>0</v>
      </c>
      <c r="J117" s="473">
        <v>1</v>
      </c>
      <c r="K117" s="466" t="s">
        <v>1255</v>
      </c>
      <c r="L117" s="474">
        <v>3.3</v>
      </c>
      <c r="M117" s="471">
        <f t="shared" si="2"/>
        <v>3.15</v>
      </c>
      <c r="N117" s="472">
        <f t="shared" si="3"/>
        <v>10.395</v>
      </c>
      <c r="O117" s="466"/>
      <c r="Q117" s="457"/>
    </row>
    <row r="118" spans="1:17" x14ac:dyDescent="0.2">
      <c r="A118" s="457"/>
      <c r="C118" s="466" t="s">
        <v>1542</v>
      </c>
      <c r="D118" s="940" t="s">
        <v>309</v>
      </c>
      <c r="E118" s="940" t="s">
        <v>309</v>
      </c>
      <c r="F118" s="466" t="s">
        <v>1710</v>
      </c>
      <c r="G118" s="940" t="s">
        <v>590</v>
      </c>
      <c r="H118" s="940" t="s">
        <v>590</v>
      </c>
      <c r="I118" s="675" t="b">
        <v>0</v>
      </c>
      <c r="J118" s="473">
        <v>1</v>
      </c>
      <c r="K118" s="466" t="s">
        <v>1255</v>
      </c>
      <c r="L118" s="474">
        <v>0.66199999999999992</v>
      </c>
      <c r="M118" s="471">
        <f t="shared" si="2"/>
        <v>3.15</v>
      </c>
      <c r="N118" s="472">
        <f t="shared" si="3"/>
        <v>2.0852999999999997</v>
      </c>
      <c r="O118" s="466"/>
      <c r="Q118" s="457"/>
    </row>
    <row r="119" spans="1:17" x14ac:dyDescent="0.2">
      <c r="A119" s="457"/>
      <c r="C119" s="466" t="s">
        <v>1542</v>
      </c>
      <c r="D119" s="940" t="s">
        <v>309</v>
      </c>
      <c r="E119" s="940" t="s">
        <v>309</v>
      </c>
      <c r="F119" s="466" t="s">
        <v>1714</v>
      </c>
      <c r="G119" s="940" t="s">
        <v>590</v>
      </c>
      <c r="H119" s="940" t="s">
        <v>590</v>
      </c>
      <c r="I119" s="675" t="b">
        <v>0</v>
      </c>
      <c r="J119" s="473">
        <v>1</v>
      </c>
      <c r="K119" s="466" t="s">
        <v>1255</v>
      </c>
      <c r="L119" s="474">
        <v>7.79</v>
      </c>
      <c r="M119" s="471">
        <f t="shared" si="2"/>
        <v>3.15</v>
      </c>
      <c r="N119" s="472">
        <f t="shared" si="3"/>
        <v>24.538499999999999</v>
      </c>
      <c r="O119" s="466"/>
      <c r="Q119" s="457"/>
    </row>
    <row r="120" spans="1:17" x14ac:dyDescent="0.2">
      <c r="A120" s="457"/>
      <c r="C120" s="466" t="s">
        <v>1542</v>
      </c>
      <c r="D120" s="940" t="s">
        <v>309</v>
      </c>
      <c r="E120" s="940" t="s">
        <v>309</v>
      </c>
      <c r="F120" s="466" t="s">
        <v>1717</v>
      </c>
      <c r="G120" s="940" t="s">
        <v>590</v>
      </c>
      <c r="H120" s="940" t="s">
        <v>590</v>
      </c>
      <c r="I120" s="675" t="b">
        <v>0</v>
      </c>
      <c r="J120" s="473">
        <v>1</v>
      </c>
      <c r="K120" s="466" t="s">
        <v>1255</v>
      </c>
      <c r="L120" s="474">
        <v>0.9</v>
      </c>
      <c r="M120" s="471">
        <f t="shared" si="2"/>
        <v>3.15</v>
      </c>
      <c r="N120" s="472">
        <f t="shared" si="3"/>
        <v>2.835</v>
      </c>
      <c r="O120" s="466"/>
      <c r="Q120" s="457"/>
    </row>
    <row r="121" spans="1:17" x14ac:dyDescent="0.2">
      <c r="A121" s="457"/>
      <c r="C121" s="466" t="s">
        <v>1646</v>
      </c>
      <c r="D121" s="940" t="s">
        <v>360</v>
      </c>
      <c r="E121" s="940" t="s">
        <v>360</v>
      </c>
      <c r="F121" s="466" t="s">
        <v>1543</v>
      </c>
      <c r="G121" s="940" t="s">
        <v>314</v>
      </c>
      <c r="H121" s="940" t="s">
        <v>314</v>
      </c>
      <c r="I121" s="675" t="b">
        <v>0</v>
      </c>
      <c r="J121" s="473">
        <v>1</v>
      </c>
      <c r="K121" s="466" t="s">
        <v>1255</v>
      </c>
      <c r="L121" s="474">
        <v>3</v>
      </c>
      <c r="M121" s="471">
        <f t="shared" si="2"/>
        <v>3.15</v>
      </c>
      <c r="N121" s="472">
        <f t="shared" si="3"/>
        <v>9.4499999999999993</v>
      </c>
      <c r="O121" s="466"/>
      <c r="Q121" s="457"/>
    </row>
    <row r="122" spans="1:17" x14ac:dyDescent="0.2">
      <c r="A122" s="457"/>
      <c r="C122" s="466" t="s">
        <v>1623</v>
      </c>
      <c r="D122" s="940" t="s">
        <v>360</v>
      </c>
      <c r="E122" s="940" t="s">
        <v>360</v>
      </c>
      <c r="F122" s="466" t="s">
        <v>1702</v>
      </c>
      <c r="G122" s="940" t="s">
        <v>382</v>
      </c>
      <c r="H122" s="940" t="s">
        <v>382</v>
      </c>
      <c r="I122" s="675" t="b">
        <v>0</v>
      </c>
      <c r="J122" s="473">
        <v>1</v>
      </c>
      <c r="K122" s="466" t="s">
        <v>1255</v>
      </c>
      <c r="L122" s="474">
        <v>11.084999999999999</v>
      </c>
      <c r="M122" s="471">
        <f t="shared" si="2"/>
        <v>3.15</v>
      </c>
      <c r="N122" s="472">
        <f t="shared" si="3"/>
        <v>34.917749999999998</v>
      </c>
      <c r="O122" s="466"/>
      <c r="Q122" s="457"/>
    </row>
    <row r="123" spans="1:17" x14ac:dyDescent="0.2">
      <c r="A123" s="457"/>
      <c r="C123" s="466" t="s">
        <v>1548</v>
      </c>
      <c r="D123" s="940" t="s">
        <v>360</v>
      </c>
      <c r="E123" s="940" t="s">
        <v>360</v>
      </c>
      <c r="F123" s="466" t="s">
        <v>1526</v>
      </c>
      <c r="G123" s="940" t="s">
        <v>326</v>
      </c>
      <c r="H123" s="940" t="s">
        <v>326</v>
      </c>
      <c r="I123" s="675" t="b">
        <v>0</v>
      </c>
      <c r="J123" s="473">
        <v>1</v>
      </c>
      <c r="K123" s="466" t="s">
        <v>1255</v>
      </c>
      <c r="L123" s="474">
        <v>2</v>
      </c>
      <c r="M123" s="471">
        <f t="shared" si="2"/>
        <v>3.15</v>
      </c>
      <c r="N123" s="472">
        <f t="shared" si="3"/>
        <v>6.3</v>
      </c>
      <c r="O123" s="466"/>
      <c r="Q123" s="457"/>
    </row>
    <row r="124" spans="1:17" x14ac:dyDescent="0.2">
      <c r="A124" s="457"/>
      <c r="C124" s="466" t="s">
        <v>1548</v>
      </c>
      <c r="D124" s="940" t="s">
        <v>360</v>
      </c>
      <c r="E124" s="940" t="s">
        <v>360</v>
      </c>
      <c r="F124" s="466" t="s">
        <v>1549</v>
      </c>
      <c r="G124" s="940" t="s">
        <v>322</v>
      </c>
      <c r="H124" s="940" t="s">
        <v>322</v>
      </c>
      <c r="I124" s="675" t="b">
        <v>0</v>
      </c>
      <c r="J124" s="473">
        <v>1</v>
      </c>
      <c r="K124" s="466" t="s">
        <v>1255</v>
      </c>
      <c r="L124" s="474">
        <v>4.5</v>
      </c>
      <c r="M124" s="471">
        <f t="shared" si="2"/>
        <v>3.15</v>
      </c>
      <c r="N124" s="472">
        <f t="shared" si="3"/>
        <v>14.174999999999999</v>
      </c>
      <c r="O124" s="466"/>
      <c r="Q124" s="457"/>
    </row>
    <row r="125" spans="1:17" x14ac:dyDescent="0.2">
      <c r="A125" s="457"/>
      <c r="C125" s="466" t="s">
        <v>1622</v>
      </c>
      <c r="D125" s="940" t="s">
        <v>360</v>
      </c>
      <c r="E125" s="940" t="s">
        <v>360</v>
      </c>
      <c r="F125" s="466" t="s">
        <v>1532</v>
      </c>
      <c r="G125" s="940" t="s">
        <v>351</v>
      </c>
      <c r="H125" s="940" t="s">
        <v>351</v>
      </c>
      <c r="I125" s="675" t="b">
        <v>0</v>
      </c>
      <c r="J125" s="473">
        <v>1</v>
      </c>
      <c r="K125" s="466" t="s">
        <v>1255</v>
      </c>
      <c r="L125" s="474">
        <v>5.6999999999999993</v>
      </c>
      <c r="M125" s="471">
        <f t="shared" si="2"/>
        <v>3.15</v>
      </c>
      <c r="N125" s="472">
        <f t="shared" si="3"/>
        <v>17.954999999999998</v>
      </c>
      <c r="O125" s="466"/>
      <c r="Q125" s="457"/>
    </row>
    <row r="126" spans="1:17" x14ac:dyDescent="0.2">
      <c r="A126" s="457"/>
      <c r="C126" s="466" t="s">
        <v>1547</v>
      </c>
      <c r="D126" s="940" t="s">
        <v>360</v>
      </c>
      <c r="E126" s="940" t="s">
        <v>360</v>
      </c>
      <c r="F126" s="466" t="s">
        <v>1549</v>
      </c>
      <c r="G126" s="940" t="s">
        <v>322</v>
      </c>
      <c r="H126" s="940" t="s">
        <v>322</v>
      </c>
      <c r="I126" s="675" t="b">
        <v>0</v>
      </c>
      <c r="J126" s="473">
        <v>1</v>
      </c>
      <c r="K126" s="466" t="s">
        <v>1255</v>
      </c>
      <c r="L126" s="474">
        <v>4.3</v>
      </c>
      <c r="M126" s="471">
        <f t="shared" si="2"/>
        <v>3.15</v>
      </c>
      <c r="N126" s="472">
        <f t="shared" si="3"/>
        <v>13.545</v>
      </c>
      <c r="O126" s="466"/>
      <c r="Q126" s="457"/>
    </row>
    <row r="127" spans="1:17" x14ac:dyDescent="0.2">
      <c r="A127" s="457"/>
      <c r="C127" s="466" t="s">
        <v>1607</v>
      </c>
      <c r="D127" s="940" t="s">
        <v>360</v>
      </c>
      <c r="E127" s="940" t="s">
        <v>360</v>
      </c>
      <c r="F127" s="466" t="s">
        <v>1561</v>
      </c>
      <c r="G127" s="940" t="s">
        <v>316</v>
      </c>
      <c r="H127" s="940" t="s">
        <v>316</v>
      </c>
      <c r="I127" s="675" t="b">
        <v>0</v>
      </c>
      <c r="J127" s="473">
        <v>1</v>
      </c>
      <c r="K127" s="466" t="s">
        <v>1255</v>
      </c>
      <c r="L127" s="474">
        <v>8.3830000000000009</v>
      </c>
      <c r="M127" s="471">
        <f t="shared" si="2"/>
        <v>3.15</v>
      </c>
      <c r="N127" s="472">
        <f t="shared" si="3"/>
        <v>26.406450000000003</v>
      </c>
      <c r="O127" s="466"/>
      <c r="Q127" s="457"/>
    </row>
    <row r="128" spans="1:17" x14ac:dyDescent="0.2">
      <c r="A128" s="457"/>
      <c r="C128" s="466" t="s">
        <v>1647</v>
      </c>
      <c r="D128" s="940" t="s">
        <v>360</v>
      </c>
      <c r="E128" s="940" t="s">
        <v>360</v>
      </c>
      <c r="F128" s="466" t="s">
        <v>1526</v>
      </c>
      <c r="G128" s="940" t="s">
        <v>326</v>
      </c>
      <c r="H128" s="940" t="s">
        <v>326</v>
      </c>
      <c r="I128" s="675" t="b">
        <v>0</v>
      </c>
      <c r="J128" s="473">
        <v>1</v>
      </c>
      <c r="K128" s="466" t="s">
        <v>1255</v>
      </c>
      <c r="L128" s="474">
        <v>5.5170000000000003</v>
      </c>
      <c r="M128" s="471">
        <f t="shared" si="2"/>
        <v>3.15</v>
      </c>
      <c r="N128" s="472">
        <f t="shared" si="3"/>
        <v>17.378550000000001</v>
      </c>
      <c r="O128" s="466"/>
      <c r="Q128" s="457"/>
    </row>
    <row r="129" spans="1:17" x14ac:dyDescent="0.2">
      <c r="A129" s="457"/>
      <c r="C129" s="466" t="s">
        <v>1647</v>
      </c>
      <c r="D129" s="940" t="s">
        <v>360</v>
      </c>
      <c r="E129" s="940" t="s">
        <v>360</v>
      </c>
      <c r="F129" s="466" t="s">
        <v>1621</v>
      </c>
      <c r="G129" s="940" t="s">
        <v>322</v>
      </c>
      <c r="H129" s="940" t="s">
        <v>322</v>
      </c>
      <c r="I129" s="675" t="b">
        <v>0</v>
      </c>
      <c r="J129" s="473">
        <v>1</v>
      </c>
      <c r="K129" s="466" t="s">
        <v>1255</v>
      </c>
      <c r="L129" s="474">
        <v>6.3019999999999996</v>
      </c>
      <c r="M129" s="471">
        <f t="shared" si="2"/>
        <v>3.15</v>
      </c>
      <c r="N129" s="472">
        <f t="shared" si="3"/>
        <v>19.851299999999998</v>
      </c>
      <c r="O129" s="466"/>
      <c r="Q129" s="457"/>
    </row>
    <row r="130" spans="1:17" x14ac:dyDescent="0.2">
      <c r="A130" s="457"/>
      <c r="C130" s="466" t="s">
        <v>1529</v>
      </c>
      <c r="D130" s="940" t="s">
        <v>360</v>
      </c>
      <c r="E130" s="940" t="s">
        <v>360</v>
      </c>
      <c r="F130" s="466" t="s">
        <v>1526</v>
      </c>
      <c r="G130" s="940" t="s">
        <v>326</v>
      </c>
      <c r="H130" s="940" t="s">
        <v>326</v>
      </c>
      <c r="I130" s="675" t="b">
        <v>0</v>
      </c>
      <c r="J130" s="473">
        <v>1</v>
      </c>
      <c r="K130" s="466" t="s">
        <v>1255</v>
      </c>
      <c r="L130" s="474">
        <v>3</v>
      </c>
      <c r="M130" s="471">
        <f t="shared" si="2"/>
        <v>3.15</v>
      </c>
      <c r="N130" s="472">
        <f t="shared" si="3"/>
        <v>9.4499999999999993</v>
      </c>
      <c r="O130" s="466"/>
      <c r="Q130" s="457"/>
    </row>
    <row r="131" spans="1:17" x14ac:dyDescent="0.2">
      <c r="A131" s="457"/>
      <c r="C131" s="466" t="s">
        <v>1529</v>
      </c>
      <c r="D131" s="940" t="s">
        <v>360</v>
      </c>
      <c r="E131" s="940" t="s">
        <v>360</v>
      </c>
      <c r="F131" s="466" t="s">
        <v>1578</v>
      </c>
      <c r="G131" s="940" t="s">
        <v>577</v>
      </c>
      <c r="H131" s="940" t="s">
        <v>577</v>
      </c>
      <c r="I131" s="675" t="b">
        <v>0</v>
      </c>
      <c r="J131" s="473">
        <v>1</v>
      </c>
      <c r="K131" s="466" t="s">
        <v>1255</v>
      </c>
      <c r="L131" s="474">
        <v>2</v>
      </c>
      <c r="M131" s="471">
        <f t="shared" si="2"/>
        <v>3.15</v>
      </c>
      <c r="N131" s="472">
        <f t="shared" si="3"/>
        <v>6.3</v>
      </c>
      <c r="O131" s="466"/>
      <c r="Q131" s="457"/>
    </row>
    <row r="132" spans="1:17" x14ac:dyDescent="0.2">
      <c r="A132" s="457"/>
      <c r="C132" s="466" t="s">
        <v>1529</v>
      </c>
      <c r="D132" s="940" t="s">
        <v>360</v>
      </c>
      <c r="E132" s="940" t="s">
        <v>360</v>
      </c>
      <c r="F132" s="466" t="s">
        <v>1546</v>
      </c>
      <c r="G132" s="940" t="s">
        <v>299</v>
      </c>
      <c r="H132" s="940" t="s">
        <v>299</v>
      </c>
      <c r="I132" s="675" t="b">
        <v>0</v>
      </c>
      <c r="J132" s="473">
        <v>1</v>
      </c>
      <c r="K132" s="466" t="s">
        <v>1255</v>
      </c>
      <c r="L132" s="474">
        <v>3.1850000000000001</v>
      </c>
      <c r="M132" s="471">
        <f t="shared" si="2"/>
        <v>3.15</v>
      </c>
      <c r="N132" s="472">
        <f t="shared" si="3"/>
        <v>10.03275</v>
      </c>
      <c r="O132" s="466"/>
      <c r="Q132" s="457"/>
    </row>
    <row r="133" spans="1:17" x14ac:dyDescent="0.2">
      <c r="A133" s="457"/>
      <c r="C133" s="466" t="s">
        <v>1529</v>
      </c>
      <c r="D133" s="940" t="s">
        <v>360</v>
      </c>
      <c r="E133" s="940" t="s">
        <v>360</v>
      </c>
      <c r="F133" s="466" t="s">
        <v>1619</v>
      </c>
      <c r="G133" s="940" t="s">
        <v>463</v>
      </c>
      <c r="H133" s="940" t="s">
        <v>463</v>
      </c>
      <c r="I133" s="675" t="b">
        <v>0</v>
      </c>
      <c r="J133" s="473">
        <v>1</v>
      </c>
      <c r="K133" s="466" t="s">
        <v>1255</v>
      </c>
      <c r="L133" s="474">
        <v>2.4300000000000002</v>
      </c>
      <c r="M133" s="471">
        <f t="shared" si="2"/>
        <v>3.15</v>
      </c>
      <c r="N133" s="472">
        <f t="shared" si="3"/>
        <v>7.6545000000000005</v>
      </c>
      <c r="O133" s="466"/>
      <c r="Q133" s="457"/>
    </row>
    <row r="134" spans="1:17" x14ac:dyDescent="0.2">
      <c r="A134" s="457"/>
      <c r="C134" s="466" t="s">
        <v>1529</v>
      </c>
      <c r="D134" s="940" t="s">
        <v>360</v>
      </c>
      <c r="E134" s="940" t="s">
        <v>360</v>
      </c>
      <c r="F134" s="466" t="s">
        <v>1532</v>
      </c>
      <c r="G134" s="940" t="s">
        <v>351</v>
      </c>
      <c r="H134" s="940" t="s">
        <v>351</v>
      </c>
      <c r="I134" s="675" t="b">
        <v>0</v>
      </c>
      <c r="J134" s="473">
        <v>1</v>
      </c>
      <c r="K134" s="466" t="s">
        <v>1255</v>
      </c>
      <c r="L134" s="474">
        <v>2.19</v>
      </c>
      <c r="M134" s="471">
        <f t="shared" si="2"/>
        <v>3.15</v>
      </c>
      <c r="N134" s="472">
        <f t="shared" si="3"/>
        <v>6.8984999999999994</v>
      </c>
      <c r="O134" s="466"/>
      <c r="Q134" s="457"/>
    </row>
    <row r="135" spans="1:17" x14ac:dyDescent="0.2">
      <c r="A135" s="457"/>
      <c r="C135" s="466" t="s">
        <v>1529</v>
      </c>
      <c r="D135" s="940" t="s">
        <v>360</v>
      </c>
      <c r="E135" s="940" t="s">
        <v>360</v>
      </c>
      <c r="F135" s="466" t="s">
        <v>1527</v>
      </c>
      <c r="G135" s="940" t="s">
        <v>311</v>
      </c>
      <c r="H135" s="940" t="s">
        <v>311</v>
      </c>
      <c r="I135" s="675" t="b">
        <v>0</v>
      </c>
      <c r="J135" s="473">
        <v>1</v>
      </c>
      <c r="K135" s="466" t="s">
        <v>1255</v>
      </c>
      <c r="L135" s="474">
        <v>1.3</v>
      </c>
      <c r="M135" s="471">
        <f t="shared" si="2"/>
        <v>3.15</v>
      </c>
      <c r="N135" s="472">
        <f t="shared" si="3"/>
        <v>4.0949999999999998</v>
      </c>
      <c r="O135" s="466"/>
      <c r="Q135" s="457"/>
    </row>
    <row r="136" spans="1:17" x14ac:dyDescent="0.2">
      <c r="A136" s="457"/>
      <c r="C136" s="466" t="s">
        <v>1529</v>
      </c>
      <c r="D136" s="940" t="s">
        <v>360</v>
      </c>
      <c r="E136" s="940" t="s">
        <v>360</v>
      </c>
      <c r="F136" s="466" t="s">
        <v>1549</v>
      </c>
      <c r="G136" s="940" t="s">
        <v>322</v>
      </c>
      <c r="H136" s="940" t="s">
        <v>322</v>
      </c>
      <c r="I136" s="675" t="b">
        <v>0</v>
      </c>
      <c r="J136" s="473">
        <v>1</v>
      </c>
      <c r="K136" s="466" t="s">
        <v>1255</v>
      </c>
      <c r="L136" s="474">
        <v>4</v>
      </c>
      <c r="M136" s="471">
        <f t="shared" si="2"/>
        <v>3.15</v>
      </c>
      <c r="N136" s="472">
        <f t="shared" si="3"/>
        <v>12.6</v>
      </c>
      <c r="O136" s="466"/>
      <c r="Q136" s="457"/>
    </row>
    <row r="137" spans="1:17" x14ac:dyDescent="0.2">
      <c r="A137" s="457"/>
      <c r="C137" s="466" t="s">
        <v>1556</v>
      </c>
      <c r="D137" s="940" t="s">
        <v>360</v>
      </c>
      <c r="E137" s="940" t="s">
        <v>360</v>
      </c>
      <c r="F137" s="466" t="s">
        <v>1612</v>
      </c>
      <c r="G137" s="940" t="s">
        <v>314</v>
      </c>
      <c r="H137" s="940" t="s">
        <v>314</v>
      </c>
      <c r="I137" s="675" t="b">
        <v>0</v>
      </c>
      <c r="J137" s="473">
        <v>1</v>
      </c>
      <c r="K137" s="466" t="s">
        <v>1255</v>
      </c>
      <c r="L137" s="474">
        <v>3.8300000000000005</v>
      </c>
      <c r="M137" s="471">
        <f t="shared" si="2"/>
        <v>3.15</v>
      </c>
      <c r="N137" s="472">
        <f t="shared" si="3"/>
        <v>12.064500000000001</v>
      </c>
      <c r="O137" s="466"/>
      <c r="Q137" s="457"/>
    </row>
    <row r="138" spans="1:17" x14ac:dyDescent="0.2">
      <c r="A138" s="457"/>
      <c r="C138" s="466" t="s">
        <v>1556</v>
      </c>
      <c r="D138" s="940" t="s">
        <v>360</v>
      </c>
      <c r="E138" s="940" t="s">
        <v>360</v>
      </c>
      <c r="F138" s="466" t="s">
        <v>1677</v>
      </c>
      <c r="G138" s="940" t="s">
        <v>366</v>
      </c>
      <c r="H138" s="940" t="s">
        <v>366</v>
      </c>
      <c r="I138" s="675" t="b">
        <v>0</v>
      </c>
      <c r="J138" s="473">
        <v>1</v>
      </c>
      <c r="K138" s="466" t="s">
        <v>1255</v>
      </c>
      <c r="L138" s="474">
        <v>6.3579999999999997</v>
      </c>
      <c r="M138" s="471">
        <f t="shared" si="2"/>
        <v>3.15</v>
      </c>
      <c r="N138" s="472">
        <f t="shared" si="3"/>
        <v>20.027699999999999</v>
      </c>
      <c r="O138" s="466"/>
      <c r="Q138" s="457"/>
    </row>
    <row r="139" spans="1:17" x14ac:dyDescent="0.2">
      <c r="A139" s="457"/>
      <c r="C139" s="466" t="s">
        <v>1556</v>
      </c>
      <c r="D139" s="940" t="s">
        <v>360</v>
      </c>
      <c r="E139" s="940" t="s">
        <v>360</v>
      </c>
      <c r="F139" s="466" t="s">
        <v>1532</v>
      </c>
      <c r="G139" s="940" t="s">
        <v>351</v>
      </c>
      <c r="H139" s="940" t="s">
        <v>351</v>
      </c>
      <c r="I139" s="675" t="b">
        <v>0</v>
      </c>
      <c r="J139" s="473">
        <v>1</v>
      </c>
      <c r="K139" s="466" t="s">
        <v>1255</v>
      </c>
      <c r="L139" s="474">
        <v>4.6000000000000005</v>
      </c>
      <c r="M139" s="471">
        <f t="shared" si="2"/>
        <v>3.15</v>
      </c>
      <c r="N139" s="472">
        <f t="shared" si="3"/>
        <v>14.490000000000002</v>
      </c>
      <c r="O139" s="466"/>
      <c r="Q139" s="457"/>
    </row>
    <row r="140" spans="1:17" x14ac:dyDescent="0.2">
      <c r="A140" s="457"/>
      <c r="C140" s="466" t="s">
        <v>1556</v>
      </c>
      <c r="D140" s="940" t="s">
        <v>360</v>
      </c>
      <c r="E140" s="940" t="s">
        <v>360</v>
      </c>
      <c r="F140" s="466" t="s">
        <v>1536</v>
      </c>
      <c r="G140" s="940" t="s">
        <v>311</v>
      </c>
      <c r="H140" s="940" t="s">
        <v>311</v>
      </c>
      <c r="I140" s="675" t="b">
        <v>0</v>
      </c>
      <c r="J140" s="473">
        <v>1</v>
      </c>
      <c r="K140" s="466" t="s">
        <v>1255</v>
      </c>
      <c r="L140" s="474">
        <v>2.4</v>
      </c>
      <c r="M140" s="471">
        <f t="shared" si="2"/>
        <v>3.15</v>
      </c>
      <c r="N140" s="472">
        <f t="shared" si="3"/>
        <v>7.56</v>
      </c>
      <c r="O140" s="466"/>
      <c r="Q140" s="457"/>
    </row>
    <row r="141" spans="1:17" x14ac:dyDescent="0.2">
      <c r="A141" s="457"/>
      <c r="C141" s="466" t="s">
        <v>1598</v>
      </c>
      <c r="D141" s="940" t="s">
        <v>360</v>
      </c>
      <c r="E141" s="940" t="s">
        <v>360</v>
      </c>
      <c r="F141" s="466" t="s">
        <v>1630</v>
      </c>
      <c r="G141" s="940" t="s">
        <v>314</v>
      </c>
      <c r="H141" s="940" t="s">
        <v>314</v>
      </c>
      <c r="I141" s="675" t="b">
        <v>0</v>
      </c>
      <c r="J141" s="473">
        <v>1</v>
      </c>
      <c r="K141" s="466" t="s">
        <v>1255</v>
      </c>
      <c r="L141" s="474">
        <v>2.6739999999999999</v>
      </c>
      <c r="M141" s="471">
        <f t="shared" si="2"/>
        <v>3.15</v>
      </c>
      <c r="N141" s="472">
        <f t="shared" si="3"/>
        <v>8.4230999999999998</v>
      </c>
      <c r="O141" s="466"/>
      <c r="Q141" s="457"/>
    </row>
    <row r="142" spans="1:17" x14ac:dyDescent="0.2">
      <c r="A142" s="457"/>
      <c r="C142" s="466" t="s">
        <v>1598</v>
      </c>
      <c r="D142" s="940" t="s">
        <v>360</v>
      </c>
      <c r="E142" s="940" t="s">
        <v>360</v>
      </c>
      <c r="F142" s="466" t="s">
        <v>1675</v>
      </c>
      <c r="G142" s="940" t="s">
        <v>562</v>
      </c>
      <c r="H142" s="940" t="s">
        <v>562</v>
      </c>
      <c r="I142" s="675" t="b">
        <v>0</v>
      </c>
      <c r="J142" s="473">
        <v>1</v>
      </c>
      <c r="K142" s="466" t="s">
        <v>1255</v>
      </c>
      <c r="L142" s="474">
        <v>8.104000000000001</v>
      </c>
      <c r="M142" s="471">
        <f t="shared" si="2"/>
        <v>3.15</v>
      </c>
      <c r="N142" s="472">
        <f t="shared" si="3"/>
        <v>25.527600000000003</v>
      </c>
      <c r="O142" s="466"/>
      <c r="Q142" s="457"/>
    </row>
    <row r="143" spans="1:17" x14ac:dyDescent="0.2">
      <c r="A143" s="457"/>
      <c r="C143" s="466" t="s">
        <v>1598</v>
      </c>
      <c r="D143" s="940" t="s">
        <v>360</v>
      </c>
      <c r="E143" s="940" t="s">
        <v>360</v>
      </c>
      <c r="F143" s="466" t="s">
        <v>1574</v>
      </c>
      <c r="G143" s="940" t="s">
        <v>322</v>
      </c>
      <c r="H143" s="940" t="s">
        <v>322</v>
      </c>
      <c r="I143" s="675" t="b">
        <v>0</v>
      </c>
      <c r="J143" s="473">
        <v>1</v>
      </c>
      <c r="K143" s="466" t="s">
        <v>1255</v>
      </c>
      <c r="L143" s="474">
        <v>1.8</v>
      </c>
      <c r="M143" s="471">
        <f t="shared" si="2"/>
        <v>3.15</v>
      </c>
      <c r="N143" s="472">
        <f t="shared" si="3"/>
        <v>5.67</v>
      </c>
      <c r="O143" s="466"/>
      <c r="Q143" s="457"/>
    </row>
    <row r="144" spans="1:17" x14ac:dyDescent="0.2">
      <c r="A144" s="457"/>
      <c r="C144" s="466" t="s">
        <v>1598</v>
      </c>
      <c r="D144" s="940" t="s">
        <v>360</v>
      </c>
      <c r="E144" s="940" t="s">
        <v>360</v>
      </c>
      <c r="F144" s="466" t="s">
        <v>1717</v>
      </c>
      <c r="G144" s="940" t="s">
        <v>590</v>
      </c>
      <c r="H144" s="940" t="s">
        <v>590</v>
      </c>
      <c r="I144" s="675" t="b">
        <v>0</v>
      </c>
      <c r="J144" s="473">
        <v>1</v>
      </c>
      <c r="K144" s="466" t="s">
        <v>1255</v>
      </c>
      <c r="L144" s="474">
        <v>4.4000000000000004</v>
      </c>
      <c r="M144" s="471">
        <f t="shared" si="2"/>
        <v>3.15</v>
      </c>
      <c r="N144" s="472">
        <f t="shared" si="3"/>
        <v>13.860000000000001</v>
      </c>
      <c r="O144" s="466"/>
      <c r="Q144" s="457"/>
    </row>
    <row r="145" spans="1:17" x14ac:dyDescent="0.2">
      <c r="A145" s="457"/>
      <c r="C145" s="466" t="s">
        <v>1569</v>
      </c>
      <c r="D145" s="940" t="s">
        <v>360</v>
      </c>
      <c r="E145" s="940" t="s">
        <v>360</v>
      </c>
      <c r="F145" s="466" t="s">
        <v>1626</v>
      </c>
      <c r="G145" s="940" t="s">
        <v>314</v>
      </c>
      <c r="H145" s="940" t="s">
        <v>314</v>
      </c>
      <c r="I145" s="675" t="b">
        <v>0</v>
      </c>
      <c r="J145" s="473">
        <v>1</v>
      </c>
      <c r="K145" s="466" t="s">
        <v>1255</v>
      </c>
      <c r="L145" s="474">
        <v>2.39</v>
      </c>
      <c r="M145" s="471">
        <f t="shared" si="2"/>
        <v>3.15</v>
      </c>
      <c r="N145" s="472">
        <f t="shared" si="3"/>
        <v>7.5285000000000002</v>
      </c>
      <c r="O145" s="466"/>
      <c r="Q145" s="457"/>
    </row>
    <row r="146" spans="1:17" x14ac:dyDescent="0.2">
      <c r="A146" s="457"/>
      <c r="C146" s="466" t="s">
        <v>1569</v>
      </c>
      <c r="D146" s="940" t="s">
        <v>360</v>
      </c>
      <c r="E146" s="940" t="s">
        <v>360</v>
      </c>
      <c r="F146" s="466" t="s">
        <v>1561</v>
      </c>
      <c r="G146" s="940" t="s">
        <v>316</v>
      </c>
      <c r="H146" s="940" t="s">
        <v>316</v>
      </c>
      <c r="I146" s="675" t="b">
        <v>0</v>
      </c>
      <c r="J146" s="473">
        <v>1</v>
      </c>
      <c r="K146" s="466" t="s">
        <v>1255</v>
      </c>
      <c r="L146" s="474">
        <v>6.1849999999999996</v>
      </c>
      <c r="M146" s="471">
        <f t="shared" si="2"/>
        <v>3.15</v>
      </c>
      <c r="N146" s="472">
        <f t="shared" si="3"/>
        <v>19.482749999999999</v>
      </c>
      <c r="O146" s="466"/>
      <c r="Q146" s="457"/>
    </row>
    <row r="147" spans="1:17" x14ac:dyDescent="0.2">
      <c r="A147" s="457"/>
      <c r="C147" s="466" t="s">
        <v>1569</v>
      </c>
      <c r="D147" s="940" t="s">
        <v>360</v>
      </c>
      <c r="E147" s="940" t="s">
        <v>360</v>
      </c>
      <c r="F147" s="466" t="s">
        <v>1549</v>
      </c>
      <c r="G147" s="940" t="s">
        <v>322</v>
      </c>
      <c r="H147" s="940" t="s">
        <v>322</v>
      </c>
      <c r="I147" s="675" t="b">
        <v>0</v>
      </c>
      <c r="J147" s="473">
        <v>1</v>
      </c>
      <c r="K147" s="466" t="s">
        <v>1255</v>
      </c>
      <c r="L147" s="474">
        <v>3.4000000000000004</v>
      </c>
      <c r="M147" s="471">
        <f t="shared" si="2"/>
        <v>3.15</v>
      </c>
      <c r="N147" s="472">
        <f t="shared" si="3"/>
        <v>10.71</v>
      </c>
      <c r="O147" s="466"/>
      <c r="Q147" s="457"/>
    </row>
    <row r="148" spans="1:17" x14ac:dyDescent="0.2">
      <c r="A148" s="457"/>
      <c r="C148" s="466" t="s">
        <v>1569</v>
      </c>
      <c r="D148" s="940" t="s">
        <v>360</v>
      </c>
      <c r="E148" s="940" t="s">
        <v>360</v>
      </c>
      <c r="F148" s="466" t="s">
        <v>1610</v>
      </c>
      <c r="G148" s="940" t="s">
        <v>292</v>
      </c>
      <c r="H148" s="940" t="s">
        <v>292</v>
      </c>
      <c r="I148" s="675" t="b">
        <v>0</v>
      </c>
      <c r="J148" s="473">
        <v>1</v>
      </c>
      <c r="K148" s="466" t="s">
        <v>1255</v>
      </c>
      <c r="L148" s="474">
        <v>3.8119999999999998</v>
      </c>
      <c r="M148" s="471">
        <f t="shared" si="2"/>
        <v>3.15</v>
      </c>
      <c r="N148" s="472">
        <f t="shared" si="3"/>
        <v>12.0078</v>
      </c>
      <c r="O148" s="466"/>
      <c r="Q148" s="457"/>
    </row>
    <row r="149" spans="1:17" x14ac:dyDescent="0.2">
      <c r="A149" s="457"/>
      <c r="C149" s="466" t="s">
        <v>1570</v>
      </c>
      <c r="D149" s="940" t="s">
        <v>360</v>
      </c>
      <c r="E149" s="940" t="s">
        <v>360</v>
      </c>
      <c r="F149" s="466" t="s">
        <v>1694</v>
      </c>
      <c r="G149" s="940" t="s">
        <v>601</v>
      </c>
      <c r="H149" s="940" t="s">
        <v>601</v>
      </c>
      <c r="I149" s="675" t="b">
        <v>0</v>
      </c>
      <c r="J149" s="473">
        <v>1</v>
      </c>
      <c r="K149" s="466" t="s">
        <v>1255</v>
      </c>
      <c r="L149" s="474">
        <v>12.4</v>
      </c>
      <c r="M149" s="471">
        <f t="shared" si="2"/>
        <v>3.15</v>
      </c>
      <c r="N149" s="472">
        <f t="shared" si="3"/>
        <v>39.06</v>
      </c>
      <c r="O149" s="466"/>
      <c r="Q149" s="457"/>
    </row>
    <row r="150" spans="1:17" x14ac:dyDescent="0.2">
      <c r="A150" s="457"/>
      <c r="C150" s="466" t="s">
        <v>1586</v>
      </c>
      <c r="D150" s="940" t="s">
        <v>360</v>
      </c>
      <c r="E150" s="940" t="s">
        <v>360</v>
      </c>
      <c r="F150" s="466" t="s">
        <v>1543</v>
      </c>
      <c r="G150" s="940" t="s">
        <v>314</v>
      </c>
      <c r="H150" s="940" t="s">
        <v>314</v>
      </c>
      <c r="I150" s="675" t="b">
        <v>0</v>
      </c>
      <c r="J150" s="473">
        <v>1</v>
      </c>
      <c r="K150" s="466" t="s">
        <v>1255</v>
      </c>
      <c r="L150" s="474">
        <v>3.6999999999999997</v>
      </c>
      <c r="M150" s="471">
        <f t="shared" si="2"/>
        <v>3.15</v>
      </c>
      <c r="N150" s="472">
        <f t="shared" si="3"/>
        <v>11.654999999999999</v>
      </c>
      <c r="O150" s="466"/>
      <c r="Q150" s="457"/>
    </row>
    <row r="151" spans="1:17" x14ac:dyDescent="0.2">
      <c r="A151" s="457"/>
      <c r="C151" s="466" t="s">
        <v>1586</v>
      </c>
      <c r="D151" s="940" t="s">
        <v>360</v>
      </c>
      <c r="E151" s="940" t="s">
        <v>360</v>
      </c>
      <c r="F151" s="466" t="s">
        <v>1534</v>
      </c>
      <c r="G151" s="940" t="s">
        <v>311</v>
      </c>
      <c r="H151" s="940" t="s">
        <v>311</v>
      </c>
      <c r="I151" s="675" t="b">
        <v>0</v>
      </c>
      <c r="J151" s="473">
        <v>1</v>
      </c>
      <c r="K151" s="466" t="s">
        <v>1255</v>
      </c>
      <c r="L151" s="474">
        <v>4.8</v>
      </c>
      <c r="M151" s="471">
        <f t="shared" si="2"/>
        <v>3.15</v>
      </c>
      <c r="N151" s="472">
        <f t="shared" si="3"/>
        <v>15.12</v>
      </c>
      <c r="O151" s="466"/>
      <c r="Q151" s="457"/>
    </row>
    <row r="152" spans="1:17" x14ac:dyDescent="0.2">
      <c r="A152" s="457"/>
      <c r="C152" s="466" t="s">
        <v>1586</v>
      </c>
      <c r="D152" s="940" t="s">
        <v>360</v>
      </c>
      <c r="E152" s="940" t="s">
        <v>360</v>
      </c>
      <c r="F152" s="466" t="s">
        <v>1719</v>
      </c>
      <c r="G152" s="940" t="s">
        <v>590</v>
      </c>
      <c r="H152" s="940" t="s">
        <v>590</v>
      </c>
      <c r="I152" s="675" t="b">
        <v>0</v>
      </c>
      <c r="J152" s="473">
        <v>1</v>
      </c>
      <c r="K152" s="466" t="s">
        <v>1255</v>
      </c>
      <c r="L152" s="474">
        <v>8.838000000000001</v>
      </c>
      <c r="M152" s="471">
        <f t="shared" si="2"/>
        <v>3.15</v>
      </c>
      <c r="N152" s="472">
        <f t="shared" si="3"/>
        <v>27.839700000000001</v>
      </c>
      <c r="O152" s="466"/>
      <c r="Q152" s="457"/>
    </row>
    <row r="153" spans="1:17" x14ac:dyDescent="0.2">
      <c r="A153" s="457"/>
      <c r="C153" s="466" t="s">
        <v>1583</v>
      </c>
      <c r="D153" s="940" t="s">
        <v>360</v>
      </c>
      <c r="E153" s="940" t="s">
        <v>360</v>
      </c>
      <c r="F153" s="466" t="s">
        <v>1612</v>
      </c>
      <c r="G153" s="940" t="s">
        <v>314</v>
      </c>
      <c r="H153" s="940" t="s">
        <v>314</v>
      </c>
      <c r="I153" s="675" t="b">
        <v>0</v>
      </c>
      <c r="J153" s="473">
        <v>1</v>
      </c>
      <c r="K153" s="466" t="s">
        <v>1255</v>
      </c>
      <c r="L153" s="474">
        <v>3.3390000000000004</v>
      </c>
      <c r="M153" s="471">
        <f t="shared" si="2"/>
        <v>3.15</v>
      </c>
      <c r="N153" s="472">
        <f t="shared" si="3"/>
        <v>10.517850000000001</v>
      </c>
      <c r="O153" s="466"/>
      <c r="Q153" s="457"/>
    </row>
    <row r="154" spans="1:17" x14ac:dyDescent="0.2">
      <c r="A154" s="457"/>
      <c r="C154" s="466" t="s">
        <v>1583</v>
      </c>
      <c r="D154" s="940" t="s">
        <v>360</v>
      </c>
      <c r="E154" s="940" t="s">
        <v>360</v>
      </c>
      <c r="F154" s="466" t="s">
        <v>1533</v>
      </c>
      <c r="G154" s="940" t="s">
        <v>351</v>
      </c>
      <c r="H154" s="940" t="s">
        <v>351</v>
      </c>
      <c r="I154" s="675" t="b">
        <v>0</v>
      </c>
      <c r="J154" s="473">
        <v>1</v>
      </c>
      <c r="K154" s="466" t="s">
        <v>1255</v>
      </c>
      <c r="L154" s="474">
        <v>4.9000000000000004</v>
      </c>
      <c r="M154" s="471">
        <f t="shared" si="2"/>
        <v>3.15</v>
      </c>
      <c r="N154" s="472">
        <f t="shared" si="3"/>
        <v>15.435</v>
      </c>
      <c r="O154" s="466"/>
      <c r="Q154" s="457"/>
    </row>
    <row r="155" spans="1:17" x14ac:dyDescent="0.2">
      <c r="A155" s="457"/>
      <c r="C155" s="466" t="s">
        <v>1583</v>
      </c>
      <c r="D155" s="940" t="s">
        <v>360</v>
      </c>
      <c r="E155" s="940" t="s">
        <v>360</v>
      </c>
      <c r="F155" s="466" t="s">
        <v>1534</v>
      </c>
      <c r="G155" s="940" t="s">
        <v>311</v>
      </c>
      <c r="H155" s="940" t="s">
        <v>311</v>
      </c>
      <c r="I155" s="675" t="b">
        <v>0</v>
      </c>
      <c r="J155" s="473">
        <v>1</v>
      </c>
      <c r="K155" s="466" t="s">
        <v>1255</v>
      </c>
      <c r="L155" s="474">
        <v>4.16</v>
      </c>
      <c r="M155" s="471">
        <f t="shared" si="2"/>
        <v>3.15</v>
      </c>
      <c r="N155" s="472">
        <f t="shared" si="3"/>
        <v>13.103999999999999</v>
      </c>
      <c r="O155" s="466"/>
      <c r="Q155" s="457"/>
    </row>
    <row r="156" spans="1:17" x14ac:dyDescent="0.2">
      <c r="A156" s="457"/>
      <c r="C156" s="466" t="s">
        <v>1583</v>
      </c>
      <c r="D156" s="940" t="s">
        <v>360</v>
      </c>
      <c r="E156" s="940" t="s">
        <v>360</v>
      </c>
      <c r="F156" s="466" t="s">
        <v>1684</v>
      </c>
      <c r="G156" s="940" t="s">
        <v>615</v>
      </c>
      <c r="H156" s="940" t="s">
        <v>615</v>
      </c>
      <c r="I156" s="675" t="b">
        <v>0</v>
      </c>
      <c r="J156" s="473">
        <v>1</v>
      </c>
      <c r="K156" s="466" t="s">
        <v>1255</v>
      </c>
      <c r="L156" s="474">
        <v>3.2</v>
      </c>
      <c r="M156" s="471">
        <f t="shared" si="2"/>
        <v>3.15</v>
      </c>
      <c r="N156" s="472">
        <f t="shared" si="3"/>
        <v>10.08</v>
      </c>
      <c r="O156" s="466"/>
      <c r="Q156" s="457"/>
    </row>
    <row r="157" spans="1:17" x14ac:dyDescent="0.2">
      <c r="A157" s="457"/>
      <c r="C157" s="466" t="s">
        <v>1595</v>
      </c>
      <c r="D157" s="940" t="s">
        <v>360</v>
      </c>
      <c r="E157" s="940" t="s">
        <v>360</v>
      </c>
      <c r="F157" s="466" t="s">
        <v>1640</v>
      </c>
      <c r="G157" s="940" t="s">
        <v>336</v>
      </c>
      <c r="H157" s="940" t="s">
        <v>336</v>
      </c>
      <c r="I157" s="675" t="b">
        <v>0</v>
      </c>
      <c r="J157" s="473">
        <v>1</v>
      </c>
      <c r="K157" s="466" t="s">
        <v>1255</v>
      </c>
      <c r="L157" s="474">
        <v>5.5089999999999995</v>
      </c>
      <c r="M157" s="471">
        <f t="shared" si="2"/>
        <v>3.15</v>
      </c>
      <c r="N157" s="472">
        <f t="shared" si="3"/>
        <v>17.353349999999999</v>
      </c>
      <c r="O157" s="466"/>
      <c r="Q157" s="457"/>
    </row>
    <row r="158" spans="1:17" x14ac:dyDescent="0.2">
      <c r="A158" s="457"/>
      <c r="C158" s="466" t="s">
        <v>1595</v>
      </c>
      <c r="D158" s="940" t="s">
        <v>360</v>
      </c>
      <c r="E158" s="940" t="s">
        <v>360</v>
      </c>
      <c r="F158" s="466" t="s">
        <v>1618</v>
      </c>
      <c r="G158" s="940" t="s">
        <v>336</v>
      </c>
      <c r="H158" s="940" t="s">
        <v>336</v>
      </c>
      <c r="I158" s="675" t="b">
        <v>0</v>
      </c>
      <c r="J158" s="473">
        <v>1</v>
      </c>
      <c r="K158" s="466" t="s">
        <v>1255</v>
      </c>
      <c r="L158" s="474">
        <v>6.2280000000000006</v>
      </c>
      <c r="M158" s="471">
        <f t="shared" si="2"/>
        <v>3.15</v>
      </c>
      <c r="N158" s="472">
        <f t="shared" si="3"/>
        <v>19.618200000000002</v>
      </c>
      <c r="O158" s="466"/>
      <c r="Q158" s="457"/>
    </row>
    <row r="159" spans="1:17" x14ac:dyDescent="0.2">
      <c r="A159" s="457"/>
      <c r="C159" s="466" t="s">
        <v>1595</v>
      </c>
      <c r="D159" s="940" t="s">
        <v>360</v>
      </c>
      <c r="E159" s="940" t="s">
        <v>360</v>
      </c>
      <c r="F159" s="466" t="s">
        <v>1720</v>
      </c>
      <c r="G159" s="940" t="s">
        <v>590</v>
      </c>
      <c r="H159" s="940" t="s">
        <v>590</v>
      </c>
      <c r="I159" s="675" t="b">
        <v>0</v>
      </c>
      <c r="J159" s="473">
        <v>1</v>
      </c>
      <c r="K159" s="466" t="s">
        <v>1255</v>
      </c>
      <c r="L159" s="474">
        <v>9.109</v>
      </c>
      <c r="M159" s="471">
        <f t="shared" si="2"/>
        <v>3.15</v>
      </c>
      <c r="N159" s="472">
        <f t="shared" si="3"/>
        <v>28.693349999999999</v>
      </c>
      <c r="O159" s="466"/>
      <c r="Q159" s="457"/>
    </row>
    <row r="160" spans="1:17" x14ac:dyDescent="0.2">
      <c r="A160" s="457"/>
      <c r="C160" s="466" t="s">
        <v>1633</v>
      </c>
      <c r="D160" s="940" t="s">
        <v>360</v>
      </c>
      <c r="E160" s="940" t="s">
        <v>360</v>
      </c>
      <c r="F160" s="466" t="s">
        <v>1634</v>
      </c>
      <c r="G160" s="940" t="s">
        <v>322</v>
      </c>
      <c r="H160" s="940" t="s">
        <v>322</v>
      </c>
      <c r="I160" s="675" t="b">
        <v>0</v>
      </c>
      <c r="J160" s="473">
        <v>1</v>
      </c>
      <c r="K160" s="466" t="s">
        <v>1255</v>
      </c>
      <c r="L160" s="474">
        <v>6.8000000000000007</v>
      </c>
      <c r="M160" s="471">
        <f t="shared" si="2"/>
        <v>3.15</v>
      </c>
      <c r="N160" s="472">
        <f t="shared" si="3"/>
        <v>21.42</v>
      </c>
      <c r="O160" s="466"/>
      <c r="Q160" s="457"/>
    </row>
    <row r="161" spans="1:17" x14ac:dyDescent="0.2">
      <c r="A161" s="457"/>
      <c r="C161" s="466" t="s">
        <v>1558</v>
      </c>
      <c r="D161" s="940" t="s">
        <v>360</v>
      </c>
      <c r="E161" s="940" t="s">
        <v>360</v>
      </c>
      <c r="F161" s="466" t="s">
        <v>1603</v>
      </c>
      <c r="G161" s="940" t="s">
        <v>304</v>
      </c>
      <c r="H161" s="940" t="s">
        <v>304</v>
      </c>
      <c r="I161" s="675" t="b">
        <v>0</v>
      </c>
      <c r="J161" s="473">
        <v>1</v>
      </c>
      <c r="K161" s="466" t="s">
        <v>1255</v>
      </c>
      <c r="L161" s="474">
        <v>3.3100000000000005</v>
      </c>
      <c r="M161" s="471">
        <f t="shared" si="2"/>
        <v>3.15</v>
      </c>
      <c r="N161" s="472">
        <f t="shared" si="3"/>
        <v>10.426500000000001</v>
      </c>
      <c r="O161" s="466"/>
      <c r="Q161" s="457"/>
    </row>
    <row r="162" spans="1:17" x14ac:dyDescent="0.2">
      <c r="A162" s="457"/>
      <c r="C162" s="466" t="s">
        <v>1558</v>
      </c>
      <c r="D162" s="940" t="s">
        <v>360</v>
      </c>
      <c r="E162" s="940" t="s">
        <v>360</v>
      </c>
      <c r="F162" s="466" t="s">
        <v>1609</v>
      </c>
      <c r="G162" s="940" t="s">
        <v>336</v>
      </c>
      <c r="H162" s="940" t="s">
        <v>336</v>
      </c>
      <c r="I162" s="675" t="b">
        <v>0</v>
      </c>
      <c r="J162" s="473">
        <v>1</v>
      </c>
      <c r="K162" s="466" t="s">
        <v>1255</v>
      </c>
      <c r="L162" s="474">
        <v>4.2</v>
      </c>
      <c r="M162" s="471">
        <f t="shared" si="2"/>
        <v>3.15</v>
      </c>
      <c r="N162" s="472">
        <f t="shared" si="3"/>
        <v>13.23</v>
      </c>
      <c r="O162" s="466"/>
      <c r="Q162" s="457"/>
    </row>
    <row r="163" spans="1:17" x14ac:dyDescent="0.2">
      <c r="A163" s="457"/>
      <c r="C163" s="466" t="s">
        <v>1558</v>
      </c>
      <c r="D163" s="940" t="s">
        <v>360</v>
      </c>
      <c r="E163" s="940" t="s">
        <v>360</v>
      </c>
      <c r="F163" s="466" t="s">
        <v>1560</v>
      </c>
      <c r="G163" s="940" t="s">
        <v>353</v>
      </c>
      <c r="H163" s="940" t="s">
        <v>353</v>
      </c>
      <c r="I163" s="675" t="b">
        <v>0</v>
      </c>
      <c r="J163" s="473">
        <v>1</v>
      </c>
      <c r="K163" s="466" t="s">
        <v>1255</v>
      </c>
      <c r="L163" s="474">
        <v>3.5</v>
      </c>
      <c r="M163" s="471">
        <f t="shared" si="2"/>
        <v>3.15</v>
      </c>
      <c r="N163" s="472">
        <f t="shared" si="3"/>
        <v>11.025</v>
      </c>
      <c r="O163" s="466"/>
      <c r="Q163" s="457"/>
    </row>
    <row r="164" spans="1:17" x14ac:dyDescent="0.2">
      <c r="A164" s="457"/>
      <c r="C164" s="466" t="s">
        <v>1558</v>
      </c>
      <c r="D164" s="940" t="s">
        <v>360</v>
      </c>
      <c r="E164" s="940" t="s">
        <v>360</v>
      </c>
      <c r="F164" s="466" t="s">
        <v>1549</v>
      </c>
      <c r="G164" s="940" t="s">
        <v>322</v>
      </c>
      <c r="H164" s="940" t="s">
        <v>322</v>
      </c>
      <c r="I164" s="675" t="b">
        <v>0</v>
      </c>
      <c r="J164" s="473">
        <v>1</v>
      </c>
      <c r="K164" s="466" t="s">
        <v>1255</v>
      </c>
      <c r="L164" s="474">
        <v>4.1440000000000001</v>
      </c>
      <c r="M164" s="471">
        <f t="shared" ref="M164:M220" si="4">IF(K164="","", INDEX(CNTR_EFListSelected,MATCH(K164,CORSIA_FuelsList,0)))</f>
        <v>3.15</v>
      </c>
      <c r="N164" s="472">
        <f t="shared" si="3"/>
        <v>13.053599999999999</v>
      </c>
      <c r="O164" s="466"/>
      <c r="Q164" s="457"/>
    </row>
    <row r="165" spans="1:17" x14ac:dyDescent="0.2">
      <c r="A165" s="457"/>
      <c r="C165" s="466" t="s">
        <v>1617</v>
      </c>
      <c r="D165" s="940" t="s">
        <v>333</v>
      </c>
      <c r="E165" s="940" t="s">
        <v>333</v>
      </c>
      <c r="F165" s="466" t="s">
        <v>1644</v>
      </c>
      <c r="G165" s="940" t="s">
        <v>314</v>
      </c>
      <c r="H165" s="940" t="s">
        <v>314</v>
      </c>
      <c r="I165" s="675" t="b">
        <v>0</v>
      </c>
      <c r="J165" s="473">
        <v>1</v>
      </c>
      <c r="K165" s="466" t="s">
        <v>1255</v>
      </c>
      <c r="L165" s="474">
        <v>2.6</v>
      </c>
      <c r="M165" s="471">
        <f t="shared" si="4"/>
        <v>3.15</v>
      </c>
      <c r="N165" s="472">
        <f t="shared" ref="N165:N221" si="5">IF(COUNT(L165:M165)=2,L165*M165,"")</f>
        <v>8.19</v>
      </c>
      <c r="O165" s="466"/>
      <c r="Q165" s="457"/>
    </row>
    <row r="166" spans="1:17" x14ac:dyDescent="0.2">
      <c r="A166" s="457"/>
      <c r="C166" s="466" t="s">
        <v>1617</v>
      </c>
      <c r="D166" s="940" t="s">
        <v>333</v>
      </c>
      <c r="E166" s="940" t="s">
        <v>333</v>
      </c>
      <c r="F166" s="466" t="s">
        <v>1532</v>
      </c>
      <c r="G166" s="940" t="s">
        <v>351</v>
      </c>
      <c r="H166" s="940" t="s">
        <v>351</v>
      </c>
      <c r="I166" s="675" t="b">
        <v>0</v>
      </c>
      <c r="J166" s="473">
        <v>1</v>
      </c>
      <c r="K166" s="466" t="s">
        <v>1255</v>
      </c>
      <c r="L166" s="474">
        <v>1.4000000000000001</v>
      </c>
      <c r="M166" s="471">
        <f t="shared" si="4"/>
        <v>3.15</v>
      </c>
      <c r="N166" s="472">
        <f t="shared" si="5"/>
        <v>4.41</v>
      </c>
      <c r="O166" s="466"/>
      <c r="Q166" s="457"/>
    </row>
    <row r="167" spans="1:17" x14ac:dyDescent="0.2">
      <c r="A167" s="457"/>
      <c r="C167" s="466" t="s">
        <v>1617</v>
      </c>
      <c r="D167" s="940" t="s">
        <v>333</v>
      </c>
      <c r="E167" s="940" t="s">
        <v>333</v>
      </c>
      <c r="F167" s="466" t="s">
        <v>1591</v>
      </c>
      <c r="G167" s="940" t="s">
        <v>311</v>
      </c>
      <c r="H167" s="940" t="s">
        <v>311</v>
      </c>
      <c r="I167" s="675" t="b">
        <v>0</v>
      </c>
      <c r="J167" s="473">
        <v>1</v>
      </c>
      <c r="K167" s="466" t="s">
        <v>1255</v>
      </c>
      <c r="L167" s="474">
        <v>2.6029999999999998</v>
      </c>
      <c r="M167" s="471">
        <f t="shared" si="4"/>
        <v>3.15</v>
      </c>
      <c r="N167" s="472">
        <f t="shared" si="5"/>
        <v>8.1994499999999988</v>
      </c>
      <c r="O167" s="466"/>
      <c r="Q167" s="457"/>
    </row>
    <row r="168" spans="1:17" x14ac:dyDescent="0.2">
      <c r="A168" s="457"/>
      <c r="C168" s="466" t="s">
        <v>1617</v>
      </c>
      <c r="D168" s="940" t="s">
        <v>333</v>
      </c>
      <c r="E168" s="940" t="s">
        <v>333</v>
      </c>
      <c r="F168" s="466" t="s">
        <v>1549</v>
      </c>
      <c r="G168" s="940" t="s">
        <v>322</v>
      </c>
      <c r="H168" s="940" t="s">
        <v>322</v>
      </c>
      <c r="I168" s="675" t="b">
        <v>0</v>
      </c>
      <c r="J168" s="473">
        <v>1</v>
      </c>
      <c r="K168" s="466" t="s">
        <v>1255</v>
      </c>
      <c r="L168" s="474">
        <v>3.097</v>
      </c>
      <c r="M168" s="471">
        <f t="shared" si="4"/>
        <v>3.15</v>
      </c>
      <c r="N168" s="472">
        <f t="shared" si="5"/>
        <v>9.7555499999999995</v>
      </c>
      <c r="O168" s="466"/>
      <c r="Q168" s="457"/>
    </row>
    <row r="169" spans="1:17" x14ac:dyDescent="0.2">
      <c r="A169" s="457"/>
      <c r="C169" s="466" t="s">
        <v>1617</v>
      </c>
      <c r="D169" s="940" t="s">
        <v>333</v>
      </c>
      <c r="E169" s="940" t="s">
        <v>333</v>
      </c>
      <c r="F169" s="466" t="s">
        <v>1712</v>
      </c>
      <c r="G169" s="940" t="s">
        <v>402</v>
      </c>
      <c r="H169" s="940" t="s">
        <v>402</v>
      </c>
      <c r="I169" s="675" t="b">
        <v>0</v>
      </c>
      <c r="J169" s="473">
        <v>1</v>
      </c>
      <c r="K169" s="466" t="s">
        <v>1255</v>
      </c>
      <c r="L169" s="474">
        <v>4.9590000000000005</v>
      </c>
      <c r="M169" s="471">
        <f t="shared" si="4"/>
        <v>3.15</v>
      </c>
      <c r="N169" s="472">
        <f t="shared" si="5"/>
        <v>15.620850000000001</v>
      </c>
      <c r="O169" s="466"/>
      <c r="Q169" s="457"/>
    </row>
    <row r="170" spans="1:17" x14ac:dyDescent="0.2">
      <c r="A170" s="457"/>
      <c r="C170" s="466" t="s">
        <v>1559</v>
      </c>
      <c r="D170" s="940" t="s">
        <v>333</v>
      </c>
      <c r="E170" s="940" t="s">
        <v>333</v>
      </c>
      <c r="F170" s="466" t="s">
        <v>1584</v>
      </c>
      <c r="G170" s="940" t="s">
        <v>314</v>
      </c>
      <c r="H170" s="940" t="s">
        <v>314</v>
      </c>
      <c r="I170" s="675" t="b">
        <v>0</v>
      </c>
      <c r="J170" s="473">
        <v>1</v>
      </c>
      <c r="K170" s="466" t="s">
        <v>1255</v>
      </c>
      <c r="L170" s="474">
        <v>1.5</v>
      </c>
      <c r="M170" s="471">
        <f t="shared" si="4"/>
        <v>3.15</v>
      </c>
      <c r="N170" s="472">
        <f t="shared" si="5"/>
        <v>4.7249999999999996</v>
      </c>
      <c r="O170" s="466"/>
      <c r="Q170" s="457"/>
    </row>
    <row r="171" spans="1:17" x14ac:dyDescent="0.2">
      <c r="A171" s="457"/>
      <c r="C171" s="466" t="s">
        <v>1559</v>
      </c>
      <c r="D171" s="940" t="s">
        <v>333</v>
      </c>
      <c r="E171" s="940" t="s">
        <v>333</v>
      </c>
      <c r="F171" s="466" t="s">
        <v>1526</v>
      </c>
      <c r="G171" s="940" t="s">
        <v>326</v>
      </c>
      <c r="H171" s="940" t="s">
        <v>326</v>
      </c>
      <c r="I171" s="675" t="b">
        <v>0</v>
      </c>
      <c r="J171" s="473">
        <v>2</v>
      </c>
      <c r="K171" s="466" t="s">
        <v>1255</v>
      </c>
      <c r="L171" s="474">
        <v>6.2510000000000003</v>
      </c>
      <c r="M171" s="471">
        <f t="shared" si="4"/>
        <v>3.15</v>
      </c>
      <c r="N171" s="472">
        <f t="shared" si="5"/>
        <v>19.690650000000002</v>
      </c>
      <c r="O171" s="466"/>
      <c r="Q171" s="457"/>
    </row>
    <row r="172" spans="1:17" x14ac:dyDescent="0.2">
      <c r="A172" s="457"/>
      <c r="C172" s="466" t="s">
        <v>1652</v>
      </c>
      <c r="D172" s="940" t="s">
        <v>333</v>
      </c>
      <c r="E172" s="940" t="s">
        <v>333</v>
      </c>
      <c r="F172" s="466" t="s">
        <v>1591</v>
      </c>
      <c r="G172" s="940" t="s">
        <v>311</v>
      </c>
      <c r="H172" s="940" t="s">
        <v>311</v>
      </c>
      <c r="I172" s="675" t="b">
        <v>0</v>
      </c>
      <c r="J172" s="473">
        <v>1</v>
      </c>
      <c r="K172" s="466" t="s">
        <v>1255</v>
      </c>
      <c r="L172" s="474">
        <v>3.0009999999999999</v>
      </c>
      <c r="M172" s="471">
        <f t="shared" si="4"/>
        <v>3.15</v>
      </c>
      <c r="N172" s="472">
        <f t="shared" si="5"/>
        <v>9.4531499999999991</v>
      </c>
      <c r="O172" s="466"/>
      <c r="Q172" s="457"/>
    </row>
    <row r="173" spans="1:17" x14ac:dyDescent="0.2">
      <c r="A173" s="457"/>
      <c r="C173" s="466" t="s">
        <v>1593</v>
      </c>
      <c r="D173" s="940" t="s">
        <v>320</v>
      </c>
      <c r="E173" s="940" t="s">
        <v>320</v>
      </c>
      <c r="F173" s="466" t="s">
        <v>1642</v>
      </c>
      <c r="G173" s="940" t="s">
        <v>314</v>
      </c>
      <c r="H173" s="940" t="s">
        <v>314</v>
      </c>
      <c r="I173" s="675" t="b">
        <v>0</v>
      </c>
      <c r="J173" s="473">
        <v>1</v>
      </c>
      <c r="K173" s="466" t="s">
        <v>1255</v>
      </c>
      <c r="L173" s="474">
        <v>4.1469999999999994</v>
      </c>
      <c r="M173" s="471">
        <f t="shared" si="4"/>
        <v>3.15</v>
      </c>
      <c r="N173" s="472">
        <f t="shared" si="5"/>
        <v>13.063049999999997</v>
      </c>
      <c r="O173" s="466"/>
      <c r="Q173" s="457"/>
    </row>
    <row r="174" spans="1:17" x14ac:dyDescent="0.2">
      <c r="A174" s="457"/>
      <c r="C174" s="466" t="s">
        <v>1593</v>
      </c>
      <c r="D174" s="940" t="s">
        <v>320</v>
      </c>
      <c r="E174" s="940" t="s">
        <v>320</v>
      </c>
      <c r="F174" s="466" t="s">
        <v>1595</v>
      </c>
      <c r="G174" s="940" t="s">
        <v>360</v>
      </c>
      <c r="H174" s="940" t="s">
        <v>360</v>
      </c>
      <c r="I174" s="675" t="b">
        <v>0</v>
      </c>
      <c r="J174" s="473">
        <v>1</v>
      </c>
      <c r="K174" s="466" t="s">
        <v>1255</v>
      </c>
      <c r="L174" s="474">
        <v>2.7490000000000001</v>
      </c>
      <c r="M174" s="471">
        <f t="shared" si="4"/>
        <v>3.15</v>
      </c>
      <c r="N174" s="472">
        <f t="shared" si="5"/>
        <v>8.6593499999999999</v>
      </c>
      <c r="O174" s="466"/>
      <c r="Q174" s="457"/>
    </row>
    <row r="175" spans="1:17" x14ac:dyDescent="0.2">
      <c r="A175" s="457"/>
      <c r="C175" s="466" t="s">
        <v>1593</v>
      </c>
      <c r="D175" s="940" t="s">
        <v>320</v>
      </c>
      <c r="E175" s="940" t="s">
        <v>320</v>
      </c>
      <c r="F175" s="466" t="s">
        <v>1549</v>
      </c>
      <c r="G175" s="940" t="s">
        <v>322</v>
      </c>
      <c r="H175" s="940" t="s">
        <v>322</v>
      </c>
      <c r="I175" s="675" t="b">
        <v>0</v>
      </c>
      <c r="J175" s="473">
        <v>1</v>
      </c>
      <c r="K175" s="466" t="s">
        <v>1255</v>
      </c>
      <c r="L175" s="474">
        <v>5.3319999999999999</v>
      </c>
      <c r="M175" s="471">
        <f t="shared" si="4"/>
        <v>3.15</v>
      </c>
      <c r="N175" s="472">
        <f t="shared" si="5"/>
        <v>16.7958</v>
      </c>
      <c r="O175" s="466"/>
      <c r="Q175" s="457"/>
    </row>
    <row r="176" spans="1:17" x14ac:dyDescent="0.2">
      <c r="A176" s="457"/>
      <c r="C176" s="466" t="s">
        <v>1593</v>
      </c>
      <c r="D176" s="940" t="s">
        <v>320</v>
      </c>
      <c r="E176" s="940" t="s">
        <v>320</v>
      </c>
      <c r="F176" s="466" t="s">
        <v>1576</v>
      </c>
      <c r="G176" s="940" t="s">
        <v>360</v>
      </c>
      <c r="H176" s="940" t="s">
        <v>509</v>
      </c>
      <c r="I176" s="675" t="b">
        <v>0</v>
      </c>
      <c r="J176" s="473">
        <v>1</v>
      </c>
      <c r="K176" s="466" t="s">
        <v>1255</v>
      </c>
      <c r="L176" s="474">
        <v>6.3170000000000002</v>
      </c>
      <c r="M176" s="471">
        <f t="shared" si="4"/>
        <v>3.15</v>
      </c>
      <c r="N176" s="472">
        <f t="shared" si="5"/>
        <v>19.89855</v>
      </c>
      <c r="O176" s="466"/>
      <c r="Q176" s="457"/>
    </row>
    <row r="177" spans="1:17" x14ac:dyDescent="0.2">
      <c r="A177" s="457"/>
      <c r="C177" s="466" t="s">
        <v>1530</v>
      </c>
      <c r="D177" s="940" t="s">
        <v>326</v>
      </c>
      <c r="E177" s="940" t="s">
        <v>326</v>
      </c>
      <c r="F177" s="466" t="s">
        <v>1573</v>
      </c>
      <c r="G177" s="940" t="s">
        <v>314</v>
      </c>
      <c r="H177" s="940" t="s">
        <v>314</v>
      </c>
      <c r="I177" s="675" t="b">
        <v>0</v>
      </c>
      <c r="J177" s="473">
        <v>1</v>
      </c>
      <c r="K177" s="466" t="s">
        <v>1255</v>
      </c>
      <c r="L177" s="474">
        <v>3.6399999999999997</v>
      </c>
      <c r="M177" s="471">
        <f t="shared" si="4"/>
        <v>3.15</v>
      </c>
      <c r="N177" s="472">
        <f t="shared" si="5"/>
        <v>11.465999999999999</v>
      </c>
      <c r="O177" s="466"/>
      <c r="Q177" s="457"/>
    </row>
    <row r="178" spans="1:17" x14ac:dyDescent="0.2">
      <c r="A178" s="457"/>
      <c r="C178" s="466" t="s">
        <v>1530</v>
      </c>
      <c r="D178" s="940" t="s">
        <v>326</v>
      </c>
      <c r="E178" s="940" t="s">
        <v>326</v>
      </c>
      <c r="F178" s="466" t="s">
        <v>1535</v>
      </c>
      <c r="G178" s="940" t="s">
        <v>314</v>
      </c>
      <c r="H178" s="940" t="s">
        <v>314</v>
      </c>
      <c r="I178" s="675" t="b">
        <v>0</v>
      </c>
      <c r="J178" s="473">
        <v>1</v>
      </c>
      <c r="K178" s="466" t="s">
        <v>1255</v>
      </c>
      <c r="L178" s="474">
        <v>4.0100000000000007</v>
      </c>
      <c r="M178" s="471">
        <f t="shared" si="4"/>
        <v>3.15</v>
      </c>
      <c r="N178" s="472">
        <f t="shared" si="5"/>
        <v>12.631500000000003</v>
      </c>
      <c r="O178" s="466"/>
      <c r="Q178" s="457"/>
    </row>
    <row r="179" spans="1:17" x14ac:dyDescent="0.2">
      <c r="A179" s="457"/>
      <c r="C179" s="466" t="s">
        <v>1530</v>
      </c>
      <c r="D179" s="940" t="s">
        <v>326</v>
      </c>
      <c r="E179" s="940" t="s">
        <v>326</v>
      </c>
      <c r="F179" s="466" t="s">
        <v>1556</v>
      </c>
      <c r="G179" s="940" t="s">
        <v>360</v>
      </c>
      <c r="H179" s="940" t="s">
        <v>360</v>
      </c>
      <c r="I179" s="675" t="b">
        <v>0</v>
      </c>
      <c r="J179" s="473">
        <v>1</v>
      </c>
      <c r="K179" s="466" t="s">
        <v>1255</v>
      </c>
      <c r="L179" s="474">
        <v>7.2219999999999995</v>
      </c>
      <c r="M179" s="471">
        <f t="shared" si="4"/>
        <v>3.15</v>
      </c>
      <c r="N179" s="472">
        <f t="shared" si="5"/>
        <v>22.749299999999998</v>
      </c>
      <c r="O179" s="466"/>
      <c r="Q179" s="457"/>
    </row>
    <row r="180" spans="1:17" x14ac:dyDescent="0.2">
      <c r="A180" s="457"/>
      <c r="C180" s="466" t="s">
        <v>1530</v>
      </c>
      <c r="D180" s="940" t="s">
        <v>326</v>
      </c>
      <c r="E180" s="940" t="s">
        <v>326</v>
      </c>
      <c r="F180" s="466" t="s">
        <v>1566</v>
      </c>
      <c r="G180" s="940" t="s">
        <v>353</v>
      </c>
      <c r="H180" s="940" t="s">
        <v>353</v>
      </c>
      <c r="I180" s="675" t="b">
        <v>0</v>
      </c>
      <c r="J180" s="473">
        <v>1</v>
      </c>
      <c r="K180" s="466" t="s">
        <v>1255</v>
      </c>
      <c r="L180" s="474">
        <v>3.0829999999999997</v>
      </c>
      <c r="M180" s="471">
        <f t="shared" si="4"/>
        <v>3.15</v>
      </c>
      <c r="N180" s="472">
        <f t="shared" si="5"/>
        <v>9.7114499999999992</v>
      </c>
      <c r="O180" s="466"/>
      <c r="Q180" s="457"/>
    </row>
    <row r="181" spans="1:17" x14ac:dyDescent="0.2">
      <c r="A181" s="457"/>
      <c r="C181" s="466" t="s">
        <v>1530</v>
      </c>
      <c r="D181" s="940" t="s">
        <v>326</v>
      </c>
      <c r="E181" s="940" t="s">
        <v>326</v>
      </c>
      <c r="F181" s="466" t="s">
        <v>1533</v>
      </c>
      <c r="G181" s="940" t="s">
        <v>351</v>
      </c>
      <c r="H181" s="940" t="s">
        <v>351</v>
      </c>
      <c r="I181" s="675" t="b">
        <v>0</v>
      </c>
      <c r="J181" s="473">
        <v>1</v>
      </c>
      <c r="K181" s="466" t="s">
        <v>1255</v>
      </c>
      <c r="L181" s="474">
        <v>9.7900000000000009</v>
      </c>
      <c r="M181" s="471">
        <f t="shared" si="4"/>
        <v>3.15</v>
      </c>
      <c r="N181" s="472">
        <f t="shared" si="5"/>
        <v>30.838500000000003</v>
      </c>
      <c r="O181" s="466"/>
      <c r="Q181" s="457"/>
    </row>
    <row r="182" spans="1:17" x14ac:dyDescent="0.2">
      <c r="A182" s="457"/>
      <c r="C182" s="466" t="s">
        <v>1530</v>
      </c>
      <c r="D182" s="940" t="s">
        <v>326</v>
      </c>
      <c r="E182" s="940" t="s">
        <v>326</v>
      </c>
      <c r="F182" s="466" t="s">
        <v>1554</v>
      </c>
      <c r="G182" s="940" t="s">
        <v>351</v>
      </c>
      <c r="H182" s="940" t="s">
        <v>351</v>
      </c>
      <c r="I182" s="675" t="b">
        <v>0</v>
      </c>
      <c r="J182" s="473">
        <v>1</v>
      </c>
      <c r="K182" s="466" t="s">
        <v>1255</v>
      </c>
      <c r="L182" s="474">
        <v>7.4480000000000004</v>
      </c>
      <c r="M182" s="471">
        <f t="shared" si="4"/>
        <v>3.15</v>
      </c>
      <c r="N182" s="472">
        <f t="shared" si="5"/>
        <v>23.461200000000002</v>
      </c>
      <c r="O182" s="466"/>
      <c r="Q182" s="457"/>
    </row>
    <row r="183" spans="1:17" x14ac:dyDescent="0.2">
      <c r="A183" s="457"/>
      <c r="C183" s="466" t="s">
        <v>1530</v>
      </c>
      <c r="D183" s="940" t="s">
        <v>326</v>
      </c>
      <c r="E183" s="940" t="s">
        <v>326</v>
      </c>
      <c r="F183" s="466" t="s">
        <v>1561</v>
      </c>
      <c r="G183" s="940" t="s">
        <v>316</v>
      </c>
      <c r="H183" s="940" t="s">
        <v>316</v>
      </c>
      <c r="I183" s="675" t="b">
        <v>0</v>
      </c>
      <c r="J183" s="473">
        <v>3</v>
      </c>
      <c r="K183" s="466" t="s">
        <v>1255</v>
      </c>
      <c r="L183" s="474">
        <v>20.651999999999997</v>
      </c>
      <c r="M183" s="471">
        <f t="shared" si="4"/>
        <v>3.15</v>
      </c>
      <c r="N183" s="472">
        <f t="shared" si="5"/>
        <v>65.053799999999995</v>
      </c>
      <c r="O183" s="466"/>
      <c r="Q183" s="457"/>
    </row>
    <row r="184" spans="1:17" x14ac:dyDescent="0.2">
      <c r="A184" s="457"/>
      <c r="C184" s="466" t="s">
        <v>1530</v>
      </c>
      <c r="D184" s="940" t="s">
        <v>326</v>
      </c>
      <c r="E184" s="940" t="s">
        <v>326</v>
      </c>
      <c r="F184" s="466" t="s">
        <v>1528</v>
      </c>
      <c r="G184" s="940" t="s">
        <v>318</v>
      </c>
      <c r="H184" s="940" t="s">
        <v>318</v>
      </c>
      <c r="I184" s="675" t="b">
        <v>0</v>
      </c>
      <c r="J184" s="473">
        <v>1</v>
      </c>
      <c r="K184" s="466" t="s">
        <v>1255</v>
      </c>
      <c r="L184" s="474">
        <v>3.8959999999999999</v>
      </c>
      <c r="M184" s="471">
        <f t="shared" si="4"/>
        <v>3.15</v>
      </c>
      <c r="N184" s="472">
        <f t="shared" si="5"/>
        <v>12.272399999999999</v>
      </c>
      <c r="O184" s="466"/>
      <c r="Q184" s="457"/>
    </row>
    <row r="185" spans="1:17" x14ac:dyDescent="0.2">
      <c r="A185" s="457"/>
      <c r="C185" s="466" t="s">
        <v>1530</v>
      </c>
      <c r="D185" s="940" t="s">
        <v>326</v>
      </c>
      <c r="E185" s="940" t="s">
        <v>326</v>
      </c>
      <c r="F185" s="466" t="s">
        <v>1681</v>
      </c>
      <c r="G185" s="940" t="s">
        <v>603</v>
      </c>
      <c r="H185" s="940" t="s">
        <v>603</v>
      </c>
      <c r="I185" s="675" t="b">
        <v>0</v>
      </c>
      <c r="J185" s="473">
        <v>2</v>
      </c>
      <c r="K185" s="466" t="s">
        <v>1255</v>
      </c>
      <c r="L185" s="474">
        <v>8.9010000000000016</v>
      </c>
      <c r="M185" s="471">
        <f t="shared" si="4"/>
        <v>3.15</v>
      </c>
      <c r="N185" s="472">
        <f t="shared" si="5"/>
        <v>28.038150000000005</v>
      </c>
      <c r="O185" s="466"/>
      <c r="Q185" s="457"/>
    </row>
    <row r="186" spans="1:17" x14ac:dyDescent="0.2">
      <c r="A186" s="457"/>
      <c r="C186" s="466" t="s">
        <v>1530</v>
      </c>
      <c r="D186" s="940" t="s">
        <v>326</v>
      </c>
      <c r="E186" s="940" t="s">
        <v>326</v>
      </c>
      <c r="F186" s="466" t="s">
        <v>1541</v>
      </c>
      <c r="G186" s="940" t="s">
        <v>322</v>
      </c>
      <c r="H186" s="940" t="s">
        <v>322</v>
      </c>
      <c r="I186" s="675" t="b">
        <v>0</v>
      </c>
      <c r="J186" s="473">
        <v>2</v>
      </c>
      <c r="K186" s="466" t="s">
        <v>1255</v>
      </c>
      <c r="L186" s="474">
        <v>11</v>
      </c>
      <c r="M186" s="471">
        <f t="shared" si="4"/>
        <v>3.15</v>
      </c>
      <c r="N186" s="472">
        <f t="shared" si="5"/>
        <v>34.65</v>
      </c>
      <c r="O186" s="466"/>
      <c r="Q186" s="457"/>
    </row>
    <row r="187" spans="1:17" x14ac:dyDescent="0.2">
      <c r="A187" s="457"/>
      <c r="C187" s="466" t="s">
        <v>1530</v>
      </c>
      <c r="D187" s="940" t="s">
        <v>326</v>
      </c>
      <c r="E187" s="940" t="s">
        <v>326</v>
      </c>
      <c r="F187" s="466" t="s">
        <v>1682</v>
      </c>
      <c r="G187" s="940" t="s">
        <v>527</v>
      </c>
      <c r="H187" s="940" t="s">
        <v>527</v>
      </c>
      <c r="I187" s="675" t="b">
        <v>0</v>
      </c>
      <c r="J187" s="473">
        <v>1</v>
      </c>
      <c r="K187" s="466" t="s">
        <v>1255</v>
      </c>
      <c r="L187" s="474">
        <v>10.500000000000002</v>
      </c>
      <c r="M187" s="471">
        <f t="shared" si="4"/>
        <v>3.15</v>
      </c>
      <c r="N187" s="472">
        <f t="shared" si="5"/>
        <v>33.075000000000003</v>
      </c>
      <c r="O187" s="466"/>
      <c r="Q187" s="457"/>
    </row>
    <row r="188" spans="1:17" x14ac:dyDescent="0.2">
      <c r="A188" s="457"/>
      <c r="C188" s="466" t="s">
        <v>1530</v>
      </c>
      <c r="D188" s="940" t="s">
        <v>326</v>
      </c>
      <c r="E188" s="940" t="s">
        <v>326</v>
      </c>
      <c r="F188" s="466" t="s">
        <v>1689</v>
      </c>
      <c r="G188" s="940" t="s">
        <v>625</v>
      </c>
      <c r="H188" s="940" t="s">
        <v>625</v>
      </c>
      <c r="I188" s="675" t="b">
        <v>0</v>
      </c>
      <c r="J188" s="473">
        <v>1</v>
      </c>
      <c r="K188" s="466" t="s">
        <v>1255</v>
      </c>
      <c r="L188" s="474">
        <v>5.6000000000000005</v>
      </c>
      <c r="M188" s="471">
        <f t="shared" si="4"/>
        <v>3.15</v>
      </c>
      <c r="N188" s="472">
        <f t="shared" si="5"/>
        <v>17.64</v>
      </c>
      <c r="O188" s="466"/>
      <c r="Q188" s="457"/>
    </row>
    <row r="189" spans="1:17" x14ac:dyDescent="0.2">
      <c r="A189" s="457"/>
      <c r="C189" s="466" t="s">
        <v>1530</v>
      </c>
      <c r="D189" s="940" t="s">
        <v>326</v>
      </c>
      <c r="E189" s="940" t="s">
        <v>326</v>
      </c>
      <c r="F189" s="466" t="s">
        <v>1692</v>
      </c>
      <c r="G189" s="940" t="s">
        <v>625</v>
      </c>
      <c r="H189" s="940" t="s">
        <v>625</v>
      </c>
      <c r="I189" s="675" t="b">
        <v>0</v>
      </c>
      <c r="J189" s="473">
        <v>2</v>
      </c>
      <c r="K189" s="466" t="s">
        <v>1255</v>
      </c>
      <c r="L189" s="474">
        <v>11.455</v>
      </c>
      <c r="M189" s="471">
        <f t="shared" si="4"/>
        <v>3.15</v>
      </c>
      <c r="N189" s="472">
        <f t="shared" si="5"/>
        <v>36.08325</v>
      </c>
      <c r="O189" s="466"/>
      <c r="Q189" s="457"/>
    </row>
    <row r="190" spans="1:17" x14ac:dyDescent="0.2">
      <c r="A190" s="457"/>
      <c r="C190" s="466" t="s">
        <v>1530</v>
      </c>
      <c r="D190" s="940" t="s">
        <v>326</v>
      </c>
      <c r="E190" s="940" t="s">
        <v>326</v>
      </c>
      <c r="F190" s="466" t="s">
        <v>1576</v>
      </c>
      <c r="G190" s="940" t="s">
        <v>360</v>
      </c>
      <c r="H190" s="940" t="s">
        <v>509</v>
      </c>
      <c r="I190" s="675" t="b">
        <v>0</v>
      </c>
      <c r="J190" s="473">
        <v>1</v>
      </c>
      <c r="K190" s="466" t="s">
        <v>1255</v>
      </c>
      <c r="L190" s="474">
        <v>8.8000000000000007</v>
      </c>
      <c r="M190" s="471">
        <f t="shared" si="4"/>
        <v>3.15</v>
      </c>
      <c r="N190" s="472">
        <f t="shared" si="5"/>
        <v>27.720000000000002</v>
      </c>
      <c r="O190" s="466"/>
      <c r="Q190" s="457"/>
    </row>
    <row r="191" spans="1:17" x14ac:dyDescent="0.2">
      <c r="A191" s="457"/>
      <c r="C191" s="466" t="s">
        <v>1530</v>
      </c>
      <c r="D191" s="940" t="s">
        <v>326</v>
      </c>
      <c r="E191" s="940" t="s">
        <v>326</v>
      </c>
      <c r="F191" s="466" t="s">
        <v>1531</v>
      </c>
      <c r="G191" s="940" t="s">
        <v>346</v>
      </c>
      <c r="H191" s="940" t="s">
        <v>346</v>
      </c>
      <c r="I191" s="675" t="b">
        <v>0</v>
      </c>
      <c r="J191" s="473">
        <v>1</v>
      </c>
      <c r="K191" s="466" t="s">
        <v>1255</v>
      </c>
      <c r="L191" s="474">
        <v>3.2150000000000003</v>
      </c>
      <c r="M191" s="471">
        <f t="shared" si="4"/>
        <v>3.15</v>
      </c>
      <c r="N191" s="472">
        <f t="shared" si="5"/>
        <v>10.12725</v>
      </c>
      <c r="O191" s="466"/>
      <c r="Q191" s="457"/>
    </row>
    <row r="192" spans="1:17" x14ac:dyDescent="0.2">
      <c r="A192" s="457"/>
      <c r="C192" s="466" t="s">
        <v>1530</v>
      </c>
      <c r="D192" s="940" t="s">
        <v>326</v>
      </c>
      <c r="E192" s="940" t="s">
        <v>326</v>
      </c>
      <c r="F192" s="466" t="s">
        <v>1717</v>
      </c>
      <c r="G192" s="940" t="s">
        <v>590</v>
      </c>
      <c r="H192" s="940" t="s">
        <v>590</v>
      </c>
      <c r="I192" s="675" t="b">
        <v>0</v>
      </c>
      <c r="J192" s="473">
        <v>1</v>
      </c>
      <c r="K192" s="466" t="s">
        <v>1255</v>
      </c>
      <c r="L192" s="474">
        <v>4.5310000000000006</v>
      </c>
      <c r="M192" s="471">
        <f t="shared" si="4"/>
        <v>3.15</v>
      </c>
      <c r="N192" s="472">
        <f t="shared" si="5"/>
        <v>14.272650000000002</v>
      </c>
      <c r="O192" s="466"/>
      <c r="Q192" s="457"/>
    </row>
    <row r="193" spans="1:17" x14ac:dyDescent="0.2">
      <c r="A193" s="457"/>
      <c r="C193" s="466" t="s">
        <v>1530</v>
      </c>
      <c r="D193" s="940" t="s">
        <v>326</v>
      </c>
      <c r="E193" s="940" t="s">
        <v>326</v>
      </c>
      <c r="F193" s="466" t="s">
        <v>1719</v>
      </c>
      <c r="G193" s="940" t="s">
        <v>590</v>
      </c>
      <c r="H193" s="940" t="s">
        <v>590</v>
      </c>
      <c r="I193" s="675" t="b">
        <v>0</v>
      </c>
      <c r="J193" s="473">
        <v>1</v>
      </c>
      <c r="K193" s="466" t="s">
        <v>1255</v>
      </c>
      <c r="L193" s="474">
        <v>3.8000000000000003</v>
      </c>
      <c r="M193" s="471">
        <f t="shared" si="4"/>
        <v>3.15</v>
      </c>
      <c r="N193" s="472">
        <f t="shared" si="5"/>
        <v>11.97</v>
      </c>
      <c r="O193" s="466"/>
      <c r="Q193" s="457"/>
    </row>
    <row r="194" spans="1:17" x14ac:dyDescent="0.2">
      <c r="A194" s="457"/>
      <c r="C194" s="466" t="s">
        <v>1624</v>
      </c>
      <c r="D194" s="940" t="s">
        <v>326</v>
      </c>
      <c r="E194" s="940" t="s">
        <v>326</v>
      </c>
      <c r="F194" s="466" t="s">
        <v>1580</v>
      </c>
      <c r="G194" s="940" t="s">
        <v>307</v>
      </c>
      <c r="H194" s="940" t="s">
        <v>307</v>
      </c>
      <c r="I194" s="675" t="b">
        <v>0</v>
      </c>
      <c r="J194" s="473">
        <v>1</v>
      </c>
      <c r="K194" s="466" t="s">
        <v>1255</v>
      </c>
      <c r="L194" s="474">
        <v>2.2000000000000002</v>
      </c>
      <c r="M194" s="471">
        <f t="shared" si="4"/>
        <v>3.15</v>
      </c>
      <c r="N194" s="472">
        <f t="shared" si="5"/>
        <v>6.9300000000000006</v>
      </c>
      <c r="O194" s="466"/>
      <c r="Q194" s="457"/>
    </row>
    <row r="195" spans="1:17" x14ac:dyDescent="0.2">
      <c r="A195" s="457"/>
      <c r="C195" s="466" t="s">
        <v>1624</v>
      </c>
      <c r="D195" s="940" t="s">
        <v>326</v>
      </c>
      <c r="E195" s="940" t="s">
        <v>326</v>
      </c>
      <c r="F195" s="466" t="s">
        <v>1629</v>
      </c>
      <c r="G195" s="940" t="s">
        <v>336</v>
      </c>
      <c r="H195" s="940" t="s">
        <v>336</v>
      </c>
      <c r="I195" s="675" t="b">
        <v>0</v>
      </c>
      <c r="J195" s="473">
        <v>1</v>
      </c>
      <c r="K195" s="466" t="s">
        <v>1255</v>
      </c>
      <c r="L195" s="474">
        <v>2.544</v>
      </c>
      <c r="M195" s="471">
        <f t="shared" si="4"/>
        <v>3.15</v>
      </c>
      <c r="N195" s="472">
        <f t="shared" si="5"/>
        <v>8.0136000000000003</v>
      </c>
      <c r="O195" s="466"/>
      <c r="Q195" s="457"/>
    </row>
    <row r="196" spans="1:17" x14ac:dyDescent="0.2">
      <c r="A196" s="457"/>
      <c r="C196" s="466" t="s">
        <v>1624</v>
      </c>
      <c r="D196" s="940" t="s">
        <v>326</v>
      </c>
      <c r="E196" s="940" t="s">
        <v>326</v>
      </c>
      <c r="F196" s="466" t="s">
        <v>1625</v>
      </c>
      <c r="G196" s="940" t="s">
        <v>351</v>
      </c>
      <c r="H196" s="940" t="s">
        <v>351</v>
      </c>
      <c r="I196" s="675" t="b">
        <v>0</v>
      </c>
      <c r="J196" s="473">
        <v>1</v>
      </c>
      <c r="K196" s="466" t="s">
        <v>1255</v>
      </c>
      <c r="L196" s="474">
        <v>8.282</v>
      </c>
      <c r="M196" s="471">
        <f t="shared" si="4"/>
        <v>3.15</v>
      </c>
      <c r="N196" s="472">
        <f t="shared" si="5"/>
        <v>26.0883</v>
      </c>
      <c r="O196" s="466"/>
      <c r="Q196" s="457"/>
    </row>
    <row r="197" spans="1:17" x14ac:dyDescent="0.2">
      <c r="A197" s="457"/>
      <c r="C197" s="466" t="s">
        <v>1526</v>
      </c>
      <c r="D197" s="940" t="s">
        <v>326</v>
      </c>
      <c r="E197" s="940" t="s">
        <v>326</v>
      </c>
      <c r="F197" s="466" t="s">
        <v>1535</v>
      </c>
      <c r="G197" s="940" t="s">
        <v>314</v>
      </c>
      <c r="H197" s="940" t="s">
        <v>314</v>
      </c>
      <c r="I197" s="675" t="b">
        <v>0</v>
      </c>
      <c r="J197" s="473">
        <v>1</v>
      </c>
      <c r="K197" s="466" t="s">
        <v>1255</v>
      </c>
      <c r="L197" s="474">
        <v>1.54</v>
      </c>
      <c r="M197" s="471">
        <f t="shared" si="4"/>
        <v>3.15</v>
      </c>
      <c r="N197" s="472">
        <f t="shared" si="5"/>
        <v>4.851</v>
      </c>
      <c r="O197" s="466"/>
      <c r="Q197" s="457"/>
    </row>
    <row r="198" spans="1:17" x14ac:dyDescent="0.2">
      <c r="A198" s="457"/>
      <c r="C198" s="466" t="s">
        <v>1526</v>
      </c>
      <c r="D198" s="940" t="s">
        <v>326</v>
      </c>
      <c r="E198" s="940" t="s">
        <v>326</v>
      </c>
      <c r="F198" s="466" t="s">
        <v>1563</v>
      </c>
      <c r="G198" s="940" t="s">
        <v>314</v>
      </c>
      <c r="H198" s="940" t="s">
        <v>314</v>
      </c>
      <c r="I198" s="675" t="b">
        <v>0</v>
      </c>
      <c r="J198" s="473">
        <v>1</v>
      </c>
      <c r="K198" s="466" t="s">
        <v>1255</v>
      </c>
      <c r="L198" s="474">
        <v>3.8719999999999999</v>
      </c>
      <c r="M198" s="471">
        <f t="shared" si="4"/>
        <v>3.15</v>
      </c>
      <c r="N198" s="472">
        <f t="shared" si="5"/>
        <v>12.1968</v>
      </c>
      <c r="O198" s="466"/>
      <c r="Q198" s="457"/>
    </row>
    <row r="199" spans="1:17" x14ac:dyDescent="0.2">
      <c r="A199" s="457"/>
      <c r="C199" s="466" t="s">
        <v>1526</v>
      </c>
      <c r="D199" s="940" t="s">
        <v>326</v>
      </c>
      <c r="E199" s="940" t="s">
        <v>326</v>
      </c>
      <c r="F199" s="466" t="s">
        <v>1623</v>
      </c>
      <c r="G199" s="940" t="s">
        <v>360</v>
      </c>
      <c r="H199" s="940" t="s">
        <v>360</v>
      </c>
      <c r="I199" s="675" t="b">
        <v>0</v>
      </c>
      <c r="J199" s="473">
        <v>1</v>
      </c>
      <c r="K199" s="466" t="s">
        <v>1255</v>
      </c>
      <c r="L199" s="474">
        <v>6</v>
      </c>
      <c r="M199" s="471">
        <f t="shared" si="4"/>
        <v>3.15</v>
      </c>
      <c r="N199" s="472">
        <f t="shared" si="5"/>
        <v>18.899999999999999</v>
      </c>
      <c r="O199" s="466"/>
      <c r="Q199" s="457"/>
    </row>
    <row r="200" spans="1:17" x14ac:dyDescent="0.2">
      <c r="A200" s="457"/>
      <c r="C200" s="466" t="s">
        <v>1526</v>
      </c>
      <c r="D200" s="940" t="s">
        <v>326</v>
      </c>
      <c r="E200" s="940" t="s">
        <v>326</v>
      </c>
      <c r="F200" s="466" t="s">
        <v>1548</v>
      </c>
      <c r="G200" s="940" t="s">
        <v>360</v>
      </c>
      <c r="H200" s="940" t="s">
        <v>360</v>
      </c>
      <c r="I200" s="675" t="b">
        <v>0</v>
      </c>
      <c r="J200" s="473">
        <v>1</v>
      </c>
      <c r="K200" s="466" t="s">
        <v>1255</v>
      </c>
      <c r="L200" s="474">
        <v>2</v>
      </c>
      <c r="M200" s="471">
        <f t="shared" si="4"/>
        <v>3.15</v>
      </c>
      <c r="N200" s="472">
        <f t="shared" si="5"/>
        <v>6.3</v>
      </c>
      <c r="O200" s="466"/>
      <c r="Q200" s="457"/>
    </row>
    <row r="201" spans="1:17" x14ac:dyDescent="0.2">
      <c r="A201" s="457"/>
      <c r="C201" s="466" t="s">
        <v>1526</v>
      </c>
      <c r="D201" s="940" t="s">
        <v>326</v>
      </c>
      <c r="E201" s="940" t="s">
        <v>326</v>
      </c>
      <c r="F201" s="466" t="s">
        <v>1586</v>
      </c>
      <c r="G201" s="940" t="s">
        <v>360</v>
      </c>
      <c r="H201" s="940" t="s">
        <v>360</v>
      </c>
      <c r="I201" s="675" t="b">
        <v>0</v>
      </c>
      <c r="J201" s="473">
        <v>1</v>
      </c>
      <c r="K201" s="466" t="s">
        <v>1255</v>
      </c>
      <c r="L201" s="474">
        <v>5.9409999999999989</v>
      </c>
      <c r="M201" s="471">
        <f t="shared" si="4"/>
        <v>3.15</v>
      </c>
      <c r="N201" s="472">
        <f t="shared" si="5"/>
        <v>18.714149999999997</v>
      </c>
      <c r="O201" s="466"/>
      <c r="Q201" s="457"/>
    </row>
    <row r="202" spans="1:17" x14ac:dyDescent="0.2">
      <c r="A202" s="457"/>
      <c r="C202" s="466" t="s">
        <v>1526</v>
      </c>
      <c r="D202" s="940" t="s">
        <v>326</v>
      </c>
      <c r="E202" s="940" t="s">
        <v>326</v>
      </c>
      <c r="F202" s="466" t="s">
        <v>1558</v>
      </c>
      <c r="G202" s="940" t="s">
        <v>360</v>
      </c>
      <c r="H202" s="940" t="s">
        <v>360</v>
      </c>
      <c r="I202" s="675" t="b">
        <v>0</v>
      </c>
      <c r="J202" s="473">
        <v>1</v>
      </c>
      <c r="K202" s="466" t="s">
        <v>1255</v>
      </c>
      <c r="L202" s="474">
        <v>6.0659999999999989</v>
      </c>
      <c r="M202" s="471">
        <f t="shared" si="4"/>
        <v>3.15</v>
      </c>
      <c r="N202" s="472">
        <f t="shared" si="5"/>
        <v>19.107899999999997</v>
      </c>
      <c r="O202" s="466"/>
      <c r="Q202" s="457"/>
    </row>
    <row r="203" spans="1:17" x14ac:dyDescent="0.2">
      <c r="A203" s="457"/>
      <c r="C203" s="466" t="s">
        <v>1526</v>
      </c>
      <c r="D203" s="940" t="s">
        <v>326</v>
      </c>
      <c r="E203" s="940" t="s">
        <v>326</v>
      </c>
      <c r="F203" s="466" t="s">
        <v>1559</v>
      </c>
      <c r="G203" s="940" t="s">
        <v>333</v>
      </c>
      <c r="H203" s="940" t="s">
        <v>333</v>
      </c>
      <c r="I203" s="675" t="b">
        <v>0</v>
      </c>
      <c r="J203" s="473">
        <v>2</v>
      </c>
      <c r="K203" s="466" t="s">
        <v>1255</v>
      </c>
      <c r="L203" s="474">
        <v>7.7</v>
      </c>
      <c r="M203" s="471">
        <f t="shared" si="4"/>
        <v>3.15</v>
      </c>
      <c r="N203" s="472">
        <f t="shared" si="5"/>
        <v>24.254999999999999</v>
      </c>
      <c r="O203" s="466"/>
      <c r="Q203" s="457"/>
    </row>
    <row r="204" spans="1:17" x14ac:dyDescent="0.2">
      <c r="A204" s="457"/>
      <c r="C204" s="466" t="s">
        <v>1526</v>
      </c>
      <c r="D204" s="940" t="s">
        <v>326</v>
      </c>
      <c r="E204" s="940" t="s">
        <v>326</v>
      </c>
      <c r="F204" s="466" t="s">
        <v>1578</v>
      </c>
      <c r="G204" s="940" t="s">
        <v>577</v>
      </c>
      <c r="H204" s="940" t="s">
        <v>577</v>
      </c>
      <c r="I204" s="675" t="b">
        <v>0</v>
      </c>
      <c r="J204" s="473">
        <v>1</v>
      </c>
      <c r="K204" s="466" t="s">
        <v>1255</v>
      </c>
      <c r="L204" s="474">
        <v>2</v>
      </c>
      <c r="M204" s="471">
        <f t="shared" si="4"/>
        <v>3.15</v>
      </c>
      <c r="N204" s="472">
        <f t="shared" si="5"/>
        <v>6.3</v>
      </c>
      <c r="O204" s="466"/>
      <c r="Q204" s="457"/>
    </row>
    <row r="205" spans="1:17" x14ac:dyDescent="0.2">
      <c r="A205" s="457"/>
      <c r="C205" s="466" t="s">
        <v>1526</v>
      </c>
      <c r="D205" s="940" t="s">
        <v>326</v>
      </c>
      <c r="E205" s="940" t="s">
        <v>326</v>
      </c>
      <c r="F205" s="466" t="s">
        <v>1566</v>
      </c>
      <c r="G205" s="940" t="s">
        <v>353</v>
      </c>
      <c r="H205" s="940" t="s">
        <v>353</v>
      </c>
      <c r="I205" s="675" t="b">
        <v>0</v>
      </c>
      <c r="J205" s="473">
        <v>1</v>
      </c>
      <c r="K205" s="466" t="s">
        <v>1255</v>
      </c>
      <c r="L205" s="474">
        <v>3.113</v>
      </c>
      <c r="M205" s="471">
        <f t="shared" si="4"/>
        <v>3.15</v>
      </c>
      <c r="N205" s="472">
        <f t="shared" si="5"/>
        <v>9.8059499999999993</v>
      </c>
      <c r="O205" s="466"/>
      <c r="Q205" s="457"/>
    </row>
    <row r="206" spans="1:17" x14ac:dyDescent="0.2">
      <c r="A206" s="457"/>
      <c r="C206" s="466" t="s">
        <v>1526</v>
      </c>
      <c r="D206" s="940" t="s">
        <v>326</v>
      </c>
      <c r="E206" s="940" t="s">
        <v>326</v>
      </c>
      <c r="F206" s="466" t="s">
        <v>1676</v>
      </c>
      <c r="G206" s="940" t="s">
        <v>480</v>
      </c>
      <c r="H206" s="940" t="s">
        <v>480</v>
      </c>
      <c r="I206" s="675" t="b">
        <v>0</v>
      </c>
      <c r="J206" s="473">
        <v>2</v>
      </c>
      <c r="K206" s="466" t="s">
        <v>1255</v>
      </c>
      <c r="L206" s="474">
        <v>17.170999999999999</v>
      </c>
      <c r="M206" s="471">
        <f t="shared" si="4"/>
        <v>3.15</v>
      </c>
      <c r="N206" s="472">
        <f t="shared" si="5"/>
        <v>54.088649999999994</v>
      </c>
      <c r="O206" s="466"/>
      <c r="Q206" s="457"/>
    </row>
    <row r="207" spans="1:17" x14ac:dyDescent="0.2">
      <c r="A207" s="457"/>
      <c r="C207" s="466" t="s">
        <v>1526</v>
      </c>
      <c r="D207" s="940" t="s">
        <v>326</v>
      </c>
      <c r="E207" s="940" t="s">
        <v>326</v>
      </c>
      <c r="F207" s="466" t="s">
        <v>1599</v>
      </c>
      <c r="G207" s="940" t="s">
        <v>463</v>
      </c>
      <c r="H207" s="940" t="s">
        <v>463</v>
      </c>
      <c r="I207" s="675" t="b">
        <v>0</v>
      </c>
      <c r="J207" s="473">
        <v>1</v>
      </c>
      <c r="K207" s="466" t="s">
        <v>1255</v>
      </c>
      <c r="L207" s="474">
        <v>2.7</v>
      </c>
      <c r="M207" s="471">
        <f t="shared" si="4"/>
        <v>3.15</v>
      </c>
      <c r="N207" s="472">
        <f t="shared" si="5"/>
        <v>8.5050000000000008</v>
      </c>
      <c r="O207" s="466"/>
      <c r="Q207" s="457"/>
    </row>
    <row r="208" spans="1:17" x14ac:dyDescent="0.2">
      <c r="A208" s="457"/>
      <c r="C208" s="466" t="s">
        <v>1526</v>
      </c>
      <c r="D208" s="940" t="s">
        <v>326</v>
      </c>
      <c r="E208" s="940" t="s">
        <v>326</v>
      </c>
      <c r="F208" s="466" t="s">
        <v>1534</v>
      </c>
      <c r="G208" s="940" t="s">
        <v>311</v>
      </c>
      <c r="H208" s="940" t="s">
        <v>311</v>
      </c>
      <c r="I208" s="675" t="b">
        <v>0</v>
      </c>
      <c r="J208" s="473">
        <v>1</v>
      </c>
      <c r="K208" s="466" t="s">
        <v>1255</v>
      </c>
      <c r="L208" s="474">
        <v>3.3700000000000006</v>
      </c>
      <c r="M208" s="471">
        <f t="shared" si="4"/>
        <v>3.15</v>
      </c>
      <c r="N208" s="472">
        <f t="shared" si="5"/>
        <v>10.615500000000001</v>
      </c>
      <c r="O208" s="466"/>
      <c r="Q208" s="457"/>
    </row>
    <row r="209" spans="1:17" x14ac:dyDescent="0.2">
      <c r="A209" s="457"/>
      <c r="C209" s="466" t="s">
        <v>1526</v>
      </c>
      <c r="D209" s="940" t="s">
        <v>326</v>
      </c>
      <c r="E209" s="940" t="s">
        <v>326</v>
      </c>
      <c r="F209" s="466" t="s">
        <v>1536</v>
      </c>
      <c r="G209" s="940" t="s">
        <v>311</v>
      </c>
      <c r="H209" s="940" t="s">
        <v>311</v>
      </c>
      <c r="I209" s="675" t="b">
        <v>0</v>
      </c>
      <c r="J209" s="473">
        <v>1</v>
      </c>
      <c r="K209" s="466" t="s">
        <v>1255</v>
      </c>
      <c r="L209" s="474">
        <v>5.4</v>
      </c>
      <c r="M209" s="471">
        <f t="shared" si="4"/>
        <v>3.15</v>
      </c>
      <c r="N209" s="472">
        <f t="shared" si="5"/>
        <v>17.010000000000002</v>
      </c>
      <c r="O209" s="466"/>
      <c r="Q209" s="457"/>
    </row>
    <row r="210" spans="1:17" x14ac:dyDescent="0.2">
      <c r="A210" s="457"/>
      <c r="C210" s="466" t="s">
        <v>1526</v>
      </c>
      <c r="D210" s="940" t="s">
        <v>326</v>
      </c>
      <c r="E210" s="940" t="s">
        <v>326</v>
      </c>
      <c r="F210" s="466" t="s">
        <v>1588</v>
      </c>
      <c r="G210" s="940" t="s">
        <v>316</v>
      </c>
      <c r="H210" s="940" t="s">
        <v>316</v>
      </c>
      <c r="I210" s="675" t="b">
        <v>0</v>
      </c>
      <c r="J210" s="473">
        <v>1</v>
      </c>
      <c r="K210" s="466" t="s">
        <v>1255</v>
      </c>
      <c r="L210" s="474">
        <v>3.5</v>
      </c>
      <c r="M210" s="471">
        <f t="shared" si="4"/>
        <v>3.15</v>
      </c>
      <c r="N210" s="472">
        <f t="shared" si="5"/>
        <v>11.025</v>
      </c>
      <c r="O210" s="466"/>
      <c r="Q210" s="457"/>
    </row>
    <row r="211" spans="1:17" x14ac:dyDescent="0.2">
      <c r="A211" s="457"/>
      <c r="C211" s="466" t="s">
        <v>1526</v>
      </c>
      <c r="D211" s="940" t="s">
        <v>326</v>
      </c>
      <c r="E211" s="940" t="s">
        <v>326</v>
      </c>
      <c r="F211" s="466" t="s">
        <v>1549</v>
      </c>
      <c r="G211" s="940" t="s">
        <v>322</v>
      </c>
      <c r="H211" s="940" t="s">
        <v>322</v>
      </c>
      <c r="I211" s="675" t="b">
        <v>0</v>
      </c>
      <c r="J211" s="473">
        <v>1</v>
      </c>
      <c r="K211" s="466" t="s">
        <v>1255</v>
      </c>
      <c r="L211" s="474">
        <v>5.5150000000000006</v>
      </c>
      <c r="M211" s="471">
        <f t="shared" si="4"/>
        <v>3.15</v>
      </c>
      <c r="N211" s="472">
        <f t="shared" si="5"/>
        <v>17.372250000000001</v>
      </c>
      <c r="O211" s="466"/>
      <c r="Q211" s="457"/>
    </row>
    <row r="212" spans="1:17" x14ac:dyDescent="0.2">
      <c r="A212" s="457"/>
      <c r="C212" s="466" t="s">
        <v>1526</v>
      </c>
      <c r="D212" s="940" t="s">
        <v>326</v>
      </c>
      <c r="E212" s="940" t="s">
        <v>326</v>
      </c>
      <c r="F212" s="466" t="s">
        <v>1557</v>
      </c>
      <c r="G212" s="940" t="s">
        <v>1466</v>
      </c>
      <c r="H212" s="940" t="s">
        <v>1466</v>
      </c>
      <c r="I212" s="675" t="b">
        <v>0</v>
      </c>
      <c r="J212" s="473">
        <v>1</v>
      </c>
      <c r="K212" s="466" t="s">
        <v>1255</v>
      </c>
      <c r="L212" s="474">
        <v>1.7000000000000002</v>
      </c>
      <c r="M212" s="471">
        <f t="shared" si="4"/>
        <v>3.15</v>
      </c>
      <c r="N212" s="472">
        <f t="shared" si="5"/>
        <v>5.3550000000000004</v>
      </c>
      <c r="O212" s="466"/>
      <c r="Q212" s="457"/>
    </row>
    <row r="213" spans="1:17" x14ac:dyDescent="0.2">
      <c r="A213" s="457"/>
      <c r="C213" s="466" t="s">
        <v>1526</v>
      </c>
      <c r="D213" s="940" t="s">
        <v>326</v>
      </c>
      <c r="E213" s="940" t="s">
        <v>326</v>
      </c>
      <c r="F213" s="466" t="s">
        <v>1682</v>
      </c>
      <c r="G213" s="940" t="s">
        <v>527</v>
      </c>
      <c r="H213" s="940" t="s">
        <v>527</v>
      </c>
      <c r="I213" s="675" t="b">
        <v>0</v>
      </c>
      <c r="J213" s="473">
        <v>1</v>
      </c>
      <c r="K213" s="466" t="s">
        <v>1255</v>
      </c>
      <c r="L213" s="474">
        <v>7.8000000000000007</v>
      </c>
      <c r="M213" s="471">
        <f t="shared" si="4"/>
        <v>3.15</v>
      </c>
      <c r="N213" s="472">
        <f t="shared" si="5"/>
        <v>24.57</v>
      </c>
      <c r="O213" s="466"/>
      <c r="Q213" s="457"/>
    </row>
    <row r="214" spans="1:17" x14ac:dyDescent="0.2">
      <c r="A214" s="457"/>
      <c r="C214" s="466" t="s">
        <v>1526</v>
      </c>
      <c r="D214" s="940" t="s">
        <v>326</v>
      </c>
      <c r="E214" s="940" t="s">
        <v>326</v>
      </c>
      <c r="F214" s="466" t="s">
        <v>1636</v>
      </c>
      <c r="G214" s="940" t="s">
        <v>343</v>
      </c>
      <c r="H214" s="940" t="s">
        <v>343</v>
      </c>
      <c r="I214" s="675" t="b">
        <v>0</v>
      </c>
      <c r="J214" s="473">
        <v>1</v>
      </c>
      <c r="K214" s="466" t="s">
        <v>1255</v>
      </c>
      <c r="L214" s="474">
        <v>3.9000000000000004</v>
      </c>
      <c r="M214" s="471">
        <f t="shared" si="4"/>
        <v>3.15</v>
      </c>
      <c r="N214" s="472">
        <f t="shared" si="5"/>
        <v>12.285</v>
      </c>
      <c r="O214" s="466"/>
      <c r="Q214" s="457"/>
    </row>
    <row r="215" spans="1:17" x14ac:dyDescent="0.2">
      <c r="A215" s="457"/>
      <c r="C215" s="466" t="s">
        <v>1526</v>
      </c>
      <c r="D215" s="940" t="s">
        <v>326</v>
      </c>
      <c r="E215" s="940" t="s">
        <v>326</v>
      </c>
      <c r="F215" s="466" t="s">
        <v>1684</v>
      </c>
      <c r="G215" s="940" t="s">
        <v>615</v>
      </c>
      <c r="H215" s="940" t="s">
        <v>615</v>
      </c>
      <c r="I215" s="675" t="b">
        <v>0</v>
      </c>
      <c r="J215" s="473">
        <v>1</v>
      </c>
      <c r="K215" s="466" t="s">
        <v>1255</v>
      </c>
      <c r="L215" s="474">
        <v>5.6589999999999998</v>
      </c>
      <c r="M215" s="471">
        <f t="shared" si="4"/>
        <v>3.15</v>
      </c>
      <c r="N215" s="472">
        <f t="shared" si="5"/>
        <v>17.825849999999999</v>
      </c>
      <c r="O215" s="466"/>
      <c r="Q215" s="457"/>
    </row>
    <row r="216" spans="1:17" x14ac:dyDescent="0.2">
      <c r="A216" s="457"/>
      <c r="C216" s="466" t="s">
        <v>1526</v>
      </c>
      <c r="D216" s="940" t="s">
        <v>326</v>
      </c>
      <c r="E216" s="940" t="s">
        <v>326</v>
      </c>
      <c r="F216" s="466" t="s">
        <v>1531</v>
      </c>
      <c r="G216" s="940" t="s">
        <v>346</v>
      </c>
      <c r="H216" s="940" t="s">
        <v>346</v>
      </c>
      <c r="I216" s="675" t="b">
        <v>0</v>
      </c>
      <c r="J216" s="473">
        <v>1</v>
      </c>
      <c r="K216" s="466" t="s">
        <v>1255</v>
      </c>
      <c r="L216" s="474">
        <v>3.4000000000000004</v>
      </c>
      <c r="M216" s="471">
        <f t="shared" si="4"/>
        <v>3.15</v>
      </c>
      <c r="N216" s="472">
        <f t="shared" si="5"/>
        <v>10.71</v>
      </c>
      <c r="O216" s="466"/>
      <c r="Q216" s="457"/>
    </row>
    <row r="217" spans="1:17" x14ac:dyDescent="0.2">
      <c r="A217" s="457"/>
      <c r="C217" s="466" t="s">
        <v>1526</v>
      </c>
      <c r="D217" s="940" t="s">
        <v>326</v>
      </c>
      <c r="E217" s="940" t="s">
        <v>326</v>
      </c>
      <c r="F217" s="466" t="s">
        <v>1699</v>
      </c>
      <c r="G217" s="940" t="s">
        <v>631</v>
      </c>
      <c r="H217" s="940" t="s">
        <v>631</v>
      </c>
      <c r="I217" s="675" t="b">
        <v>0</v>
      </c>
      <c r="J217" s="473">
        <v>1</v>
      </c>
      <c r="K217" s="466" t="s">
        <v>1255</v>
      </c>
      <c r="L217" s="474">
        <v>12.678999999999998</v>
      </c>
      <c r="M217" s="471">
        <f t="shared" si="4"/>
        <v>3.15</v>
      </c>
      <c r="N217" s="472">
        <f t="shared" si="5"/>
        <v>39.938849999999995</v>
      </c>
      <c r="O217" s="466"/>
      <c r="Q217" s="457"/>
    </row>
    <row r="218" spans="1:17" x14ac:dyDescent="0.2">
      <c r="A218" s="457"/>
      <c r="C218" s="466" t="s">
        <v>1526</v>
      </c>
      <c r="D218" s="940" t="s">
        <v>326</v>
      </c>
      <c r="E218" s="940" t="s">
        <v>326</v>
      </c>
      <c r="F218" s="466" t="s">
        <v>1701</v>
      </c>
      <c r="G218" s="940" t="s">
        <v>391</v>
      </c>
      <c r="H218" s="940" t="s">
        <v>391</v>
      </c>
      <c r="I218" s="675" t="b">
        <v>0</v>
      </c>
      <c r="J218" s="473">
        <v>1</v>
      </c>
      <c r="K218" s="466" t="s">
        <v>1255</v>
      </c>
      <c r="L218" s="474">
        <v>8.1609999999999996</v>
      </c>
      <c r="M218" s="471">
        <f t="shared" si="4"/>
        <v>3.15</v>
      </c>
      <c r="N218" s="472">
        <f t="shared" si="5"/>
        <v>25.707149999999999</v>
      </c>
      <c r="O218" s="466"/>
      <c r="Q218" s="457"/>
    </row>
    <row r="219" spans="1:17" x14ac:dyDescent="0.2">
      <c r="A219" s="457"/>
      <c r="C219" s="466" t="s">
        <v>1526</v>
      </c>
      <c r="D219" s="940" t="s">
        <v>326</v>
      </c>
      <c r="E219" s="940" t="s">
        <v>326</v>
      </c>
      <c r="F219" s="466" t="s">
        <v>1703</v>
      </c>
      <c r="G219" s="940" t="s">
        <v>507</v>
      </c>
      <c r="H219" s="940" t="s">
        <v>507</v>
      </c>
      <c r="I219" s="675" t="b">
        <v>0</v>
      </c>
      <c r="J219" s="473">
        <v>1</v>
      </c>
      <c r="K219" s="466" t="s">
        <v>1255</v>
      </c>
      <c r="L219" s="474">
        <v>3.6</v>
      </c>
      <c r="M219" s="471">
        <f t="shared" si="4"/>
        <v>3.15</v>
      </c>
      <c r="N219" s="472">
        <f t="shared" si="5"/>
        <v>11.34</v>
      </c>
      <c r="O219" s="466"/>
      <c r="Q219" s="457"/>
    </row>
    <row r="220" spans="1:17" x14ac:dyDescent="0.2">
      <c r="A220" s="457"/>
      <c r="C220" s="466" t="s">
        <v>1526</v>
      </c>
      <c r="D220" s="940" t="s">
        <v>326</v>
      </c>
      <c r="E220" s="940" t="s">
        <v>326</v>
      </c>
      <c r="F220" s="466" t="s">
        <v>1707</v>
      </c>
      <c r="G220" s="940" t="s">
        <v>630</v>
      </c>
      <c r="H220" s="940" t="s">
        <v>630</v>
      </c>
      <c r="I220" s="675" t="b">
        <v>0</v>
      </c>
      <c r="J220" s="473">
        <v>7</v>
      </c>
      <c r="K220" s="466" t="s">
        <v>1255</v>
      </c>
      <c r="L220" s="474">
        <v>8.4979999999999993</v>
      </c>
      <c r="M220" s="471">
        <f t="shared" si="4"/>
        <v>3.15</v>
      </c>
      <c r="N220" s="472">
        <f t="shared" si="5"/>
        <v>26.768699999999995</v>
      </c>
      <c r="O220" s="466"/>
      <c r="Q220" s="457"/>
    </row>
    <row r="221" spans="1:17" x14ac:dyDescent="0.2">
      <c r="A221" s="457"/>
      <c r="C221" s="466" t="s">
        <v>1526</v>
      </c>
      <c r="D221" s="940" t="s">
        <v>326</v>
      </c>
      <c r="E221" s="940" t="s">
        <v>326</v>
      </c>
      <c r="F221" s="466" t="s">
        <v>1710</v>
      </c>
      <c r="G221" s="940" t="s">
        <v>590</v>
      </c>
      <c r="H221" s="940" t="s">
        <v>590</v>
      </c>
      <c r="I221" s="675" t="b">
        <v>0</v>
      </c>
      <c r="J221" s="473">
        <v>3</v>
      </c>
      <c r="K221" s="466" t="s">
        <v>1255</v>
      </c>
      <c r="L221" s="474">
        <v>4.21</v>
      </c>
      <c r="M221" s="471">
        <f t="shared" ref="M221:M279" si="6">IF(K221="","", INDEX(CNTR_EFListSelected,MATCH(K221,CORSIA_FuelsList,0)))</f>
        <v>3.15</v>
      </c>
      <c r="N221" s="472">
        <f t="shared" si="5"/>
        <v>13.2615</v>
      </c>
      <c r="O221" s="466"/>
      <c r="Q221" s="457"/>
    </row>
    <row r="222" spans="1:17" x14ac:dyDescent="0.2">
      <c r="A222" s="457"/>
      <c r="C222" s="466" t="s">
        <v>1526</v>
      </c>
      <c r="D222" s="940" t="s">
        <v>326</v>
      </c>
      <c r="E222" s="940" t="s">
        <v>326</v>
      </c>
      <c r="F222" s="466" t="s">
        <v>1724</v>
      </c>
      <c r="G222" s="940" t="s">
        <v>590</v>
      </c>
      <c r="H222" s="940" t="s">
        <v>590</v>
      </c>
      <c r="I222" s="675" t="b">
        <v>0</v>
      </c>
      <c r="J222" s="473">
        <v>1</v>
      </c>
      <c r="K222" s="466" t="s">
        <v>1255</v>
      </c>
      <c r="L222" s="474">
        <v>1.1000000000000001</v>
      </c>
      <c r="M222" s="471">
        <f t="shared" si="6"/>
        <v>3.15</v>
      </c>
      <c r="N222" s="472">
        <f t="shared" ref="N222:N280" si="7">IF(COUNT(L222:M222)=2,L222*M222,"")</f>
        <v>3.4650000000000003</v>
      </c>
      <c r="O222" s="466"/>
      <c r="Q222" s="457"/>
    </row>
    <row r="223" spans="1:17" x14ac:dyDescent="0.2">
      <c r="A223" s="457"/>
      <c r="C223" s="466" t="s">
        <v>1526</v>
      </c>
      <c r="D223" s="940" t="s">
        <v>326</v>
      </c>
      <c r="E223" s="940" t="s">
        <v>326</v>
      </c>
      <c r="F223" s="466" t="s">
        <v>1715</v>
      </c>
      <c r="G223" s="940" t="s">
        <v>590</v>
      </c>
      <c r="H223" s="940" t="s">
        <v>590</v>
      </c>
      <c r="I223" s="675" t="b">
        <v>0</v>
      </c>
      <c r="J223" s="473">
        <v>1</v>
      </c>
      <c r="K223" s="466" t="s">
        <v>1255</v>
      </c>
      <c r="L223" s="474">
        <v>2.145</v>
      </c>
      <c r="M223" s="471">
        <f t="shared" si="6"/>
        <v>3.15</v>
      </c>
      <c r="N223" s="472">
        <f t="shared" si="7"/>
        <v>6.7567500000000003</v>
      </c>
      <c r="O223" s="466"/>
      <c r="Q223" s="457"/>
    </row>
    <row r="224" spans="1:17" x14ac:dyDescent="0.2">
      <c r="A224" s="457"/>
      <c r="C224" s="466" t="s">
        <v>1526</v>
      </c>
      <c r="D224" s="940" t="s">
        <v>326</v>
      </c>
      <c r="E224" s="940" t="s">
        <v>326</v>
      </c>
      <c r="F224" s="466" t="s">
        <v>1725</v>
      </c>
      <c r="G224" s="940" t="s">
        <v>617</v>
      </c>
      <c r="H224" s="940" t="s">
        <v>617</v>
      </c>
      <c r="I224" s="675" t="b">
        <v>0</v>
      </c>
      <c r="J224" s="473">
        <v>1</v>
      </c>
      <c r="K224" s="466" t="s">
        <v>1255</v>
      </c>
      <c r="L224" s="474">
        <v>11.018999999999998</v>
      </c>
      <c r="M224" s="471">
        <f t="shared" si="6"/>
        <v>3.15</v>
      </c>
      <c r="N224" s="472">
        <f t="shared" si="7"/>
        <v>34.709849999999996</v>
      </c>
      <c r="O224" s="466"/>
      <c r="Q224" s="457"/>
    </row>
    <row r="225" spans="1:17" x14ac:dyDescent="0.2">
      <c r="A225" s="457"/>
      <c r="C225" s="466" t="s">
        <v>1526</v>
      </c>
      <c r="D225" s="940" t="s">
        <v>326</v>
      </c>
      <c r="E225" s="940" t="s">
        <v>326</v>
      </c>
      <c r="F225" s="466" t="s">
        <v>1716</v>
      </c>
      <c r="G225" s="940" t="s">
        <v>590</v>
      </c>
      <c r="H225" s="940" t="s">
        <v>590</v>
      </c>
      <c r="I225" s="675" t="b">
        <v>0</v>
      </c>
      <c r="J225" s="473">
        <v>2</v>
      </c>
      <c r="K225" s="466" t="s">
        <v>1255</v>
      </c>
      <c r="L225" s="474">
        <v>7.1840000000000002</v>
      </c>
      <c r="M225" s="471">
        <f t="shared" si="6"/>
        <v>3.15</v>
      </c>
      <c r="N225" s="472">
        <f t="shared" si="7"/>
        <v>22.6296</v>
      </c>
      <c r="O225" s="466"/>
      <c r="Q225" s="457"/>
    </row>
    <row r="226" spans="1:17" x14ac:dyDescent="0.2">
      <c r="A226" s="457"/>
      <c r="C226" s="466" t="s">
        <v>1526</v>
      </c>
      <c r="D226" s="940" t="s">
        <v>326</v>
      </c>
      <c r="E226" s="940" t="s">
        <v>326</v>
      </c>
      <c r="F226" s="466" t="s">
        <v>1717</v>
      </c>
      <c r="G226" s="940" t="s">
        <v>590</v>
      </c>
      <c r="H226" s="940" t="s">
        <v>590</v>
      </c>
      <c r="I226" s="675" t="b">
        <v>0</v>
      </c>
      <c r="J226" s="473">
        <v>12</v>
      </c>
      <c r="K226" s="466" t="s">
        <v>1255</v>
      </c>
      <c r="L226" s="474">
        <v>21.551999999999996</v>
      </c>
      <c r="M226" s="471">
        <f t="shared" si="6"/>
        <v>3.15</v>
      </c>
      <c r="N226" s="472">
        <f t="shared" si="7"/>
        <v>67.888799999999989</v>
      </c>
      <c r="O226" s="466"/>
      <c r="Q226" s="457"/>
    </row>
    <row r="227" spans="1:17" x14ac:dyDescent="0.2">
      <c r="A227" s="457"/>
      <c r="C227" s="466" t="s">
        <v>1526</v>
      </c>
      <c r="D227" s="940" t="s">
        <v>326</v>
      </c>
      <c r="E227" s="940" t="s">
        <v>326</v>
      </c>
      <c r="F227" s="466" t="s">
        <v>1719</v>
      </c>
      <c r="G227" s="940" t="s">
        <v>590</v>
      </c>
      <c r="H227" s="940" t="s">
        <v>590</v>
      </c>
      <c r="I227" s="675" t="b">
        <v>0</v>
      </c>
      <c r="J227" s="473">
        <v>1</v>
      </c>
      <c r="K227" s="466" t="s">
        <v>1255</v>
      </c>
      <c r="L227" s="474">
        <v>1.53</v>
      </c>
      <c r="M227" s="471">
        <f t="shared" si="6"/>
        <v>3.15</v>
      </c>
      <c r="N227" s="472">
        <f t="shared" si="7"/>
        <v>4.8194999999999997</v>
      </c>
      <c r="O227" s="466"/>
      <c r="Q227" s="457"/>
    </row>
    <row r="228" spans="1:17" x14ac:dyDescent="0.2">
      <c r="A228" s="457"/>
      <c r="C228" s="466" t="s">
        <v>1579</v>
      </c>
      <c r="D228" s="940" t="s">
        <v>304</v>
      </c>
      <c r="E228" s="940" t="s">
        <v>304</v>
      </c>
      <c r="F228" s="466" t="s">
        <v>1580</v>
      </c>
      <c r="G228" s="940" t="s">
        <v>307</v>
      </c>
      <c r="H228" s="940" t="s">
        <v>307</v>
      </c>
      <c r="I228" s="675" t="b">
        <v>0</v>
      </c>
      <c r="J228" s="473">
        <v>1</v>
      </c>
      <c r="K228" s="466" t="s">
        <v>1255</v>
      </c>
      <c r="L228" s="474">
        <v>3.1</v>
      </c>
      <c r="M228" s="471">
        <f t="shared" si="6"/>
        <v>3.15</v>
      </c>
      <c r="N228" s="472">
        <f t="shared" si="7"/>
        <v>9.7650000000000006</v>
      </c>
      <c r="O228" s="466"/>
      <c r="Q228" s="457"/>
    </row>
    <row r="229" spans="1:17" x14ac:dyDescent="0.2">
      <c r="A229" s="457"/>
      <c r="C229" s="466" t="s">
        <v>1579</v>
      </c>
      <c r="D229" s="940" t="s">
        <v>304</v>
      </c>
      <c r="E229" s="940" t="s">
        <v>304</v>
      </c>
      <c r="F229" s="466" t="s">
        <v>1549</v>
      </c>
      <c r="G229" s="940" t="s">
        <v>322</v>
      </c>
      <c r="H229" s="940" t="s">
        <v>322</v>
      </c>
      <c r="I229" s="675" t="b">
        <v>0</v>
      </c>
      <c r="J229" s="473">
        <v>1</v>
      </c>
      <c r="K229" s="466" t="s">
        <v>1255</v>
      </c>
      <c r="L229" s="474">
        <v>4.2700000000000005</v>
      </c>
      <c r="M229" s="471">
        <f t="shared" si="6"/>
        <v>3.15</v>
      </c>
      <c r="N229" s="472">
        <f t="shared" si="7"/>
        <v>13.450500000000002</v>
      </c>
      <c r="O229" s="466"/>
      <c r="Q229" s="457"/>
    </row>
    <row r="230" spans="1:17" x14ac:dyDescent="0.2">
      <c r="A230" s="457"/>
      <c r="C230" s="466" t="s">
        <v>1579</v>
      </c>
      <c r="D230" s="940" t="s">
        <v>304</v>
      </c>
      <c r="E230" s="940" t="s">
        <v>304</v>
      </c>
      <c r="F230" s="466" t="s">
        <v>1596</v>
      </c>
      <c r="G230" s="940" t="s">
        <v>340</v>
      </c>
      <c r="H230" s="940" t="s">
        <v>340</v>
      </c>
      <c r="I230" s="675" t="b">
        <v>0</v>
      </c>
      <c r="J230" s="473">
        <v>1</v>
      </c>
      <c r="K230" s="466" t="s">
        <v>1255</v>
      </c>
      <c r="L230" s="474">
        <v>8.2650000000000006</v>
      </c>
      <c r="M230" s="471">
        <f t="shared" si="6"/>
        <v>3.15</v>
      </c>
      <c r="N230" s="472">
        <f t="shared" si="7"/>
        <v>26.034750000000003</v>
      </c>
      <c r="O230" s="466"/>
      <c r="Q230" s="457"/>
    </row>
    <row r="231" spans="1:17" x14ac:dyDescent="0.2">
      <c r="A231" s="457"/>
      <c r="C231" s="466" t="s">
        <v>1579</v>
      </c>
      <c r="D231" s="940" t="s">
        <v>304</v>
      </c>
      <c r="E231" s="940" t="s">
        <v>304</v>
      </c>
      <c r="F231" s="466" t="s">
        <v>1576</v>
      </c>
      <c r="G231" s="940" t="s">
        <v>360</v>
      </c>
      <c r="H231" s="940" t="s">
        <v>509</v>
      </c>
      <c r="I231" s="675" t="b">
        <v>0</v>
      </c>
      <c r="J231" s="473">
        <v>1</v>
      </c>
      <c r="K231" s="466" t="s">
        <v>1255</v>
      </c>
      <c r="L231" s="474">
        <v>7.91</v>
      </c>
      <c r="M231" s="471">
        <f t="shared" si="6"/>
        <v>3.15</v>
      </c>
      <c r="N231" s="472">
        <f t="shared" si="7"/>
        <v>24.916499999999999</v>
      </c>
      <c r="O231" s="466"/>
      <c r="Q231" s="457"/>
    </row>
    <row r="232" spans="1:17" x14ac:dyDescent="0.2">
      <c r="A232" s="457"/>
      <c r="C232" s="466" t="s">
        <v>1603</v>
      </c>
      <c r="D232" s="940" t="s">
        <v>304</v>
      </c>
      <c r="E232" s="940" t="s">
        <v>304</v>
      </c>
      <c r="F232" s="466" t="s">
        <v>1566</v>
      </c>
      <c r="G232" s="940" t="s">
        <v>353</v>
      </c>
      <c r="H232" s="940" t="s">
        <v>353</v>
      </c>
      <c r="I232" s="675" t="b">
        <v>0</v>
      </c>
      <c r="J232" s="473">
        <v>1</v>
      </c>
      <c r="K232" s="466" t="s">
        <v>1255</v>
      </c>
      <c r="L232" s="474">
        <v>1.9000000000000001</v>
      </c>
      <c r="M232" s="471">
        <f t="shared" si="6"/>
        <v>3.15</v>
      </c>
      <c r="N232" s="472">
        <f t="shared" si="7"/>
        <v>5.9850000000000003</v>
      </c>
      <c r="O232" s="466"/>
      <c r="Q232" s="457"/>
    </row>
    <row r="233" spans="1:17" x14ac:dyDescent="0.2">
      <c r="A233" s="457"/>
      <c r="C233" s="466" t="s">
        <v>1585</v>
      </c>
      <c r="D233" s="940" t="s">
        <v>328</v>
      </c>
      <c r="E233" s="940" t="s">
        <v>328</v>
      </c>
      <c r="F233" s="466" t="s">
        <v>1596</v>
      </c>
      <c r="G233" s="940" t="s">
        <v>340</v>
      </c>
      <c r="H233" s="940" t="s">
        <v>340</v>
      </c>
      <c r="I233" s="675" t="b">
        <v>0</v>
      </c>
      <c r="J233" s="473">
        <v>1</v>
      </c>
      <c r="K233" s="466" t="s">
        <v>1255</v>
      </c>
      <c r="L233" s="474">
        <v>5.5</v>
      </c>
      <c r="M233" s="471">
        <f t="shared" si="6"/>
        <v>3.15</v>
      </c>
      <c r="N233" s="472">
        <f t="shared" si="7"/>
        <v>17.324999999999999</v>
      </c>
      <c r="O233" s="466"/>
      <c r="Q233" s="457"/>
    </row>
    <row r="234" spans="1:17" x14ac:dyDescent="0.2">
      <c r="A234" s="457"/>
      <c r="C234" s="466" t="s">
        <v>1585</v>
      </c>
      <c r="D234" s="940" t="s">
        <v>328</v>
      </c>
      <c r="E234" s="940" t="s">
        <v>328</v>
      </c>
      <c r="F234" s="466" t="s">
        <v>1707</v>
      </c>
      <c r="G234" s="940" t="s">
        <v>630</v>
      </c>
      <c r="H234" s="940" t="s">
        <v>630</v>
      </c>
      <c r="I234" s="675" t="b">
        <v>0</v>
      </c>
      <c r="J234" s="473">
        <v>1</v>
      </c>
      <c r="K234" s="466" t="s">
        <v>1255</v>
      </c>
      <c r="L234" s="474">
        <v>3.1</v>
      </c>
      <c r="M234" s="471">
        <f t="shared" si="6"/>
        <v>3.15</v>
      </c>
      <c r="N234" s="472">
        <f t="shared" si="7"/>
        <v>9.7650000000000006</v>
      </c>
      <c r="O234" s="466"/>
      <c r="Q234" s="457"/>
    </row>
    <row r="235" spans="1:17" x14ac:dyDescent="0.2">
      <c r="A235" s="457"/>
      <c r="C235" s="466" t="s">
        <v>1613</v>
      </c>
      <c r="D235" s="940" t="s">
        <v>577</v>
      </c>
      <c r="E235" s="940" t="s">
        <v>577</v>
      </c>
      <c r="F235" s="466" t="s">
        <v>1566</v>
      </c>
      <c r="G235" s="940" t="s">
        <v>353</v>
      </c>
      <c r="H235" s="940" t="s">
        <v>353</v>
      </c>
      <c r="I235" s="675" t="b">
        <v>0</v>
      </c>
      <c r="J235" s="473">
        <v>1</v>
      </c>
      <c r="K235" s="466" t="s">
        <v>1255</v>
      </c>
      <c r="L235" s="474">
        <v>1.35</v>
      </c>
      <c r="M235" s="471">
        <f t="shared" si="6"/>
        <v>3.15</v>
      </c>
      <c r="N235" s="472">
        <f t="shared" si="7"/>
        <v>4.2525000000000004</v>
      </c>
      <c r="O235" s="466"/>
      <c r="Q235" s="457"/>
    </row>
    <row r="236" spans="1:17" x14ac:dyDescent="0.2">
      <c r="A236" s="457"/>
      <c r="C236" s="466" t="s">
        <v>1578</v>
      </c>
      <c r="D236" s="940" t="s">
        <v>577</v>
      </c>
      <c r="E236" s="940" t="s">
        <v>577</v>
      </c>
      <c r="F236" s="466" t="s">
        <v>1526</v>
      </c>
      <c r="G236" s="940" t="s">
        <v>326</v>
      </c>
      <c r="H236" s="940" t="s">
        <v>326</v>
      </c>
      <c r="I236" s="675" t="b">
        <v>0</v>
      </c>
      <c r="J236" s="473">
        <v>1</v>
      </c>
      <c r="K236" s="466" t="s">
        <v>1255</v>
      </c>
      <c r="L236" s="474">
        <v>2</v>
      </c>
      <c r="M236" s="471">
        <f t="shared" si="6"/>
        <v>3.15</v>
      </c>
      <c r="N236" s="472">
        <f t="shared" si="7"/>
        <v>6.3</v>
      </c>
      <c r="O236" s="466"/>
      <c r="Q236" s="457"/>
    </row>
    <row r="237" spans="1:17" x14ac:dyDescent="0.2">
      <c r="A237" s="457"/>
      <c r="C237" s="466" t="s">
        <v>1578</v>
      </c>
      <c r="D237" s="940" t="s">
        <v>577</v>
      </c>
      <c r="E237" s="940" t="s">
        <v>577</v>
      </c>
      <c r="F237" s="466" t="s">
        <v>1579</v>
      </c>
      <c r="G237" s="940" t="s">
        <v>304</v>
      </c>
      <c r="H237" s="940" t="s">
        <v>304</v>
      </c>
      <c r="I237" s="675" t="b">
        <v>0</v>
      </c>
      <c r="J237" s="473">
        <v>1</v>
      </c>
      <c r="K237" s="466" t="s">
        <v>1255</v>
      </c>
      <c r="L237" s="474">
        <v>2.7120000000000002</v>
      </c>
      <c r="M237" s="471">
        <f t="shared" si="6"/>
        <v>3.15</v>
      </c>
      <c r="N237" s="472">
        <f t="shared" si="7"/>
        <v>8.5427999999999997</v>
      </c>
      <c r="O237" s="466"/>
      <c r="Q237" s="457"/>
    </row>
    <row r="238" spans="1:17" x14ac:dyDescent="0.2">
      <c r="A238" s="457"/>
      <c r="C238" s="466" t="s">
        <v>1609</v>
      </c>
      <c r="D238" s="940" t="s">
        <v>336</v>
      </c>
      <c r="E238" s="940" t="s">
        <v>336</v>
      </c>
      <c r="F238" s="466" t="s">
        <v>1532</v>
      </c>
      <c r="G238" s="940" t="s">
        <v>351</v>
      </c>
      <c r="H238" s="940" t="s">
        <v>351</v>
      </c>
      <c r="I238" s="675" t="b">
        <v>0</v>
      </c>
      <c r="J238" s="473">
        <v>1</v>
      </c>
      <c r="K238" s="466" t="s">
        <v>1255</v>
      </c>
      <c r="L238" s="474">
        <v>6.54</v>
      </c>
      <c r="M238" s="471">
        <f t="shared" si="6"/>
        <v>3.15</v>
      </c>
      <c r="N238" s="472">
        <f t="shared" si="7"/>
        <v>20.600999999999999</v>
      </c>
      <c r="O238" s="466"/>
      <c r="Q238" s="457"/>
    </row>
    <row r="239" spans="1:17" x14ac:dyDescent="0.2">
      <c r="A239" s="457"/>
      <c r="C239" s="466" t="s">
        <v>1592</v>
      </c>
      <c r="D239" s="940" t="s">
        <v>336</v>
      </c>
      <c r="E239" s="940" t="s">
        <v>336</v>
      </c>
      <c r="F239" s="466" t="s">
        <v>1593</v>
      </c>
      <c r="G239" s="940" t="s">
        <v>320</v>
      </c>
      <c r="H239" s="940" t="s">
        <v>320</v>
      </c>
      <c r="I239" s="675" t="b">
        <v>0</v>
      </c>
      <c r="J239" s="473">
        <v>1</v>
      </c>
      <c r="K239" s="466" t="s">
        <v>1255</v>
      </c>
      <c r="L239" s="474">
        <v>6.2940000000000005</v>
      </c>
      <c r="M239" s="471">
        <f t="shared" si="6"/>
        <v>3.15</v>
      </c>
      <c r="N239" s="472">
        <f t="shared" si="7"/>
        <v>19.8261</v>
      </c>
      <c r="O239" s="466"/>
      <c r="Q239" s="457"/>
    </row>
    <row r="240" spans="1:17" x14ac:dyDescent="0.2">
      <c r="A240" s="457"/>
      <c r="C240" s="466" t="s">
        <v>1672</v>
      </c>
      <c r="D240" s="940" t="s">
        <v>336</v>
      </c>
      <c r="E240" s="940" t="s">
        <v>336</v>
      </c>
      <c r="F240" s="466" t="s">
        <v>1707</v>
      </c>
      <c r="G240" s="940" t="s">
        <v>630</v>
      </c>
      <c r="H240" s="940" t="s">
        <v>630</v>
      </c>
      <c r="I240" s="675" t="b">
        <v>0</v>
      </c>
      <c r="J240" s="473">
        <v>1</v>
      </c>
      <c r="K240" s="466" t="s">
        <v>1255</v>
      </c>
      <c r="L240" s="474">
        <v>1.7000000000000002</v>
      </c>
      <c r="M240" s="471">
        <f t="shared" si="6"/>
        <v>3.15</v>
      </c>
      <c r="N240" s="472">
        <f t="shared" si="7"/>
        <v>5.3550000000000004</v>
      </c>
      <c r="O240" s="466"/>
      <c r="Q240" s="457"/>
    </row>
    <row r="241" spans="1:17" x14ac:dyDescent="0.2">
      <c r="A241" s="457"/>
      <c r="C241" s="466" t="s">
        <v>1640</v>
      </c>
      <c r="D241" s="940" t="s">
        <v>336</v>
      </c>
      <c r="E241" s="940" t="s">
        <v>336</v>
      </c>
      <c r="F241" s="466" t="s">
        <v>1595</v>
      </c>
      <c r="G241" s="960" t="s">
        <v>360</v>
      </c>
      <c r="H241" s="961"/>
      <c r="I241" s="675" t="b">
        <v>0</v>
      </c>
      <c r="J241" s="473">
        <v>1</v>
      </c>
      <c r="K241" s="466" t="s">
        <v>1255</v>
      </c>
      <c r="L241" s="474">
        <v>7.1230000000000011</v>
      </c>
      <c r="M241" s="471">
        <f t="shared" si="6"/>
        <v>3.15</v>
      </c>
      <c r="N241" s="472">
        <f t="shared" si="7"/>
        <v>22.437450000000002</v>
      </c>
      <c r="O241" s="466"/>
      <c r="Q241" s="457"/>
    </row>
    <row r="242" spans="1:17" x14ac:dyDescent="0.2">
      <c r="A242" s="457"/>
      <c r="C242" s="466" t="s">
        <v>1602</v>
      </c>
      <c r="D242" s="940" t="s">
        <v>336</v>
      </c>
      <c r="E242" s="940" t="s">
        <v>336</v>
      </c>
      <c r="F242" s="466" t="s">
        <v>1558</v>
      </c>
      <c r="G242" s="960" t="s">
        <v>360</v>
      </c>
      <c r="H242" s="961"/>
      <c r="I242" s="675" t="b">
        <v>0</v>
      </c>
      <c r="J242" s="473">
        <v>1</v>
      </c>
      <c r="K242" s="466" t="s">
        <v>1255</v>
      </c>
      <c r="L242" s="474">
        <v>4.2469999999999999</v>
      </c>
      <c r="M242" s="471">
        <f t="shared" si="6"/>
        <v>3.15</v>
      </c>
      <c r="N242" s="472">
        <f t="shared" si="7"/>
        <v>13.37805</v>
      </c>
      <c r="O242" s="466"/>
      <c r="Q242" s="457"/>
    </row>
    <row r="243" spans="1:17" x14ac:dyDescent="0.2">
      <c r="A243" s="457"/>
      <c r="C243" s="466" t="s">
        <v>1618</v>
      </c>
      <c r="D243" s="940" t="s">
        <v>336</v>
      </c>
      <c r="E243" s="940" t="s">
        <v>336</v>
      </c>
      <c r="F243" s="466" t="s">
        <v>1543</v>
      </c>
      <c r="G243" s="940" t="s">
        <v>314</v>
      </c>
      <c r="H243" s="940" t="s">
        <v>314</v>
      </c>
      <c r="I243" s="675" t="b">
        <v>0</v>
      </c>
      <c r="J243" s="473">
        <v>1</v>
      </c>
      <c r="K243" s="466" t="s">
        <v>1255</v>
      </c>
      <c r="L243" s="474">
        <v>4.1539999999999999</v>
      </c>
      <c r="M243" s="471">
        <f t="shared" si="6"/>
        <v>3.15</v>
      </c>
      <c r="N243" s="472">
        <f t="shared" si="7"/>
        <v>13.085099999999999</v>
      </c>
      <c r="O243" s="466"/>
      <c r="Q243" s="457"/>
    </row>
    <row r="244" spans="1:17" x14ac:dyDescent="0.2">
      <c r="A244" s="457"/>
      <c r="C244" s="466" t="s">
        <v>1618</v>
      </c>
      <c r="D244" s="940" t="s">
        <v>336</v>
      </c>
      <c r="E244" s="940" t="s">
        <v>336</v>
      </c>
      <c r="F244" s="466" t="s">
        <v>1595</v>
      </c>
      <c r="G244" s="940" t="s">
        <v>360</v>
      </c>
      <c r="H244" s="940" t="s">
        <v>360</v>
      </c>
      <c r="I244" s="675" t="b">
        <v>0</v>
      </c>
      <c r="J244" s="473">
        <v>1</v>
      </c>
      <c r="K244" s="466" t="s">
        <v>1255</v>
      </c>
      <c r="L244" s="474">
        <v>6.87</v>
      </c>
      <c r="M244" s="471">
        <f t="shared" si="6"/>
        <v>3.15</v>
      </c>
      <c r="N244" s="472">
        <f t="shared" si="7"/>
        <v>21.640499999999999</v>
      </c>
      <c r="O244" s="466"/>
      <c r="Q244" s="457"/>
    </row>
    <row r="245" spans="1:17" x14ac:dyDescent="0.2">
      <c r="A245" s="457"/>
      <c r="C245" s="466" t="s">
        <v>1629</v>
      </c>
      <c r="D245" s="940" t="s">
        <v>336</v>
      </c>
      <c r="E245" s="940" t="s">
        <v>336</v>
      </c>
      <c r="F245" s="466" t="s">
        <v>1530</v>
      </c>
      <c r="G245" s="940" t="s">
        <v>326</v>
      </c>
      <c r="H245" s="940" t="s">
        <v>326</v>
      </c>
      <c r="I245" s="675" t="b">
        <v>0</v>
      </c>
      <c r="J245" s="473">
        <v>1</v>
      </c>
      <c r="K245" s="466" t="s">
        <v>1255</v>
      </c>
      <c r="L245" s="474">
        <v>2.9109999999999996</v>
      </c>
      <c r="M245" s="471">
        <f t="shared" si="6"/>
        <v>3.15</v>
      </c>
      <c r="N245" s="472">
        <f t="shared" si="7"/>
        <v>9.169649999999999</v>
      </c>
      <c r="O245" s="466"/>
      <c r="Q245" s="457"/>
    </row>
    <row r="246" spans="1:17" x14ac:dyDescent="0.2">
      <c r="A246" s="457"/>
      <c r="C246" s="466" t="s">
        <v>1629</v>
      </c>
      <c r="D246" s="940" t="s">
        <v>336</v>
      </c>
      <c r="E246" s="940" t="s">
        <v>336</v>
      </c>
      <c r="F246" s="466" t="s">
        <v>1632</v>
      </c>
      <c r="G246" s="940" t="s">
        <v>297</v>
      </c>
      <c r="H246" s="940" t="s">
        <v>297</v>
      </c>
      <c r="I246" s="675" t="b">
        <v>0</v>
      </c>
      <c r="J246" s="473">
        <v>1</v>
      </c>
      <c r="K246" s="466" t="s">
        <v>1255</v>
      </c>
      <c r="L246" s="474">
        <v>5.8059999999999992</v>
      </c>
      <c r="M246" s="471">
        <f t="shared" si="6"/>
        <v>3.15</v>
      </c>
      <c r="N246" s="472">
        <f t="shared" si="7"/>
        <v>18.288899999999998</v>
      </c>
      <c r="O246" s="466"/>
      <c r="Q246" s="457"/>
    </row>
    <row r="247" spans="1:17" x14ac:dyDescent="0.2">
      <c r="A247" s="457"/>
      <c r="C247" s="466" t="s">
        <v>1629</v>
      </c>
      <c r="D247" s="940" t="s">
        <v>336</v>
      </c>
      <c r="E247" s="940" t="s">
        <v>336</v>
      </c>
      <c r="F247" s="466" t="s">
        <v>1528</v>
      </c>
      <c r="G247" s="940" t="s">
        <v>318</v>
      </c>
      <c r="H247" s="940" t="s">
        <v>318</v>
      </c>
      <c r="I247" s="675" t="b">
        <v>0</v>
      </c>
      <c r="J247" s="473">
        <v>1</v>
      </c>
      <c r="K247" s="466" t="s">
        <v>1255</v>
      </c>
      <c r="L247" s="474">
        <v>2.5</v>
      </c>
      <c r="M247" s="471">
        <f t="shared" si="6"/>
        <v>3.15</v>
      </c>
      <c r="N247" s="472">
        <f t="shared" si="7"/>
        <v>7.875</v>
      </c>
      <c r="O247" s="466"/>
      <c r="Q247" s="457"/>
    </row>
    <row r="248" spans="1:17" x14ac:dyDescent="0.2">
      <c r="A248" s="457"/>
      <c r="C248" s="466" t="s">
        <v>1629</v>
      </c>
      <c r="D248" s="940" t="s">
        <v>336</v>
      </c>
      <c r="E248" s="940" t="s">
        <v>336</v>
      </c>
      <c r="F248" s="466" t="s">
        <v>1576</v>
      </c>
      <c r="G248" s="940" t="s">
        <v>360</v>
      </c>
      <c r="H248" s="940" t="s">
        <v>509</v>
      </c>
      <c r="I248" s="675" t="b">
        <v>0</v>
      </c>
      <c r="J248" s="473">
        <v>1</v>
      </c>
      <c r="K248" s="466" t="s">
        <v>1255</v>
      </c>
      <c r="L248" s="474">
        <v>8.282</v>
      </c>
      <c r="M248" s="471">
        <f t="shared" si="6"/>
        <v>3.15</v>
      </c>
      <c r="N248" s="472">
        <f t="shared" si="7"/>
        <v>26.0883</v>
      </c>
      <c r="O248" s="466"/>
      <c r="Q248" s="457"/>
    </row>
    <row r="249" spans="1:17" x14ac:dyDescent="0.2">
      <c r="A249" s="457"/>
      <c r="C249" s="466" t="s">
        <v>1629</v>
      </c>
      <c r="D249" s="940" t="s">
        <v>336</v>
      </c>
      <c r="E249" s="940" t="s">
        <v>336</v>
      </c>
      <c r="F249" s="466" t="s">
        <v>1726</v>
      </c>
      <c r="G249" s="940" t="s">
        <v>525</v>
      </c>
      <c r="H249" s="940" t="s">
        <v>525</v>
      </c>
      <c r="I249" s="675" t="b">
        <v>0</v>
      </c>
      <c r="J249" s="473">
        <v>1</v>
      </c>
      <c r="K249" s="466" t="s">
        <v>1255</v>
      </c>
      <c r="L249" s="474">
        <v>10.026999999999999</v>
      </c>
      <c r="M249" s="471">
        <f t="shared" si="6"/>
        <v>3.15</v>
      </c>
      <c r="N249" s="472">
        <f t="shared" si="7"/>
        <v>31.585049999999995</v>
      </c>
      <c r="O249" s="466"/>
      <c r="Q249" s="457"/>
    </row>
    <row r="250" spans="1:17" x14ac:dyDescent="0.2">
      <c r="A250" s="457"/>
      <c r="C250" s="466" t="s">
        <v>1651</v>
      </c>
      <c r="D250" s="940" t="s">
        <v>353</v>
      </c>
      <c r="E250" s="940" t="s">
        <v>353</v>
      </c>
      <c r="F250" s="466" t="s">
        <v>1576</v>
      </c>
      <c r="G250" s="940" t="s">
        <v>360</v>
      </c>
      <c r="H250" s="940" t="s">
        <v>509</v>
      </c>
      <c r="I250" s="675" t="b">
        <v>0</v>
      </c>
      <c r="J250" s="473">
        <v>1</v>
      </c>
      <c r="K250" s="466" t="s">
        <v>1255</v>
      </c>
      <c r="L250" s="474">
        <v>8.9206349206349209</v>
      </c>
      <c r="M250" s="471">
        <f t="shared" si="6"/>
        <v>3.15</v>
      </c>
      <c r="N250" s="472">
        <f t="shared" si="7"/>
        <v>28.1</v>
      </c>
      <c r="O250" s="466"/>
      <c r="Q250" s="457"/>
    </row>
    <row r="251" spans="1:17" x14ac:dyDescent="0.2">
      <c r="A251" s="457"/>
      <c r="C251" s="466" t="s">
        <v>1560</v>
      </c>
      <c r="D251" s="940" t="s">
        <v>353</v>
      </c>
      <c r="E251" s="940" t="s">
        <v>353</v>
      </c>
      <c r="F251" s="466" t="s">
        <v>1669</v>
      </c>
      <c r="G251" s="940" t="s">
        <v>603</v>
      </c>
      <c r="H251" s="940" t="s">
        <v>603</v>
      </c>
      <c r="I251" s="675" t="b">
        <v>0</v>
      </c>
      <c r="J251" s="473">
        <v>1</v>
      </c>
      <c r="K251" s="466" t="s">
        <v>1255</v>
      </c>
      <c r="L251" s="474">
        <v>6.5600000000000005</v>
      </c>
      <c r="M251" s="471">
        <f t="shared" si="6"/>
        <v>3.15</v>
      </c>
      <c r="N251" s="472">
        <f t="shared" si="7"/>
        <v>20.664000000000001</v>
      </c>
      <c r="O251" s="466"/>
      <c r="Q251" s="457"/>
    </row>
    <row r="252" spans="1:17" x14ac:dyDescent="0.2">
      <c r="A252" s="457"/>
      <c r="C252" s="466" t="s">
        <v>1673</v>
      </c>
      <c r="D252" s="940" t="s">
        <v>353</v>
      </c>
      <c r="E252" s="940" t="s">
        <v>353</v>
      </c>
      <c r="F252" s="466" t="s">
        <v>1717</v>
      </c>
      <c r="G252" s="940" t="s">
        <v>590</v>
      </c>
      <c r="H252" s="940" t="s">
        <v>590</v>
      </c>
      <c r="I252" s="675" t="b">
        <v>0</v>
      </c>
      <c r="J252" s="473">
        <v>1</v>
      </c>
      <c r="K252" s="466" t="s">
        <v>1255</v>
      </c>
      <c r="L252" s="474">
        <v>2.52</v>
      </c>
      <c r="M252" s="471">
        <f t="shared" si="6"/>
        <v>3.15</v>
      </c>
      <c r="N252" s="472">
        <f t="shared" si="7"/>
        <v>7.9379999999999997</v>
      </c>
      <c r="O252" s="466"/>
      <c r="Q252" s="457"/>
    </row>
    <row r="253" spans="1:17" x14ac:dyDescent="0.2">
      <c r="A253" s="457"/>
      <c r="C253" s="466" t="s">
        <v>1566</v>
      </c>
      <c r="D253" s="940" t="s">
        <v>353</v>
      </c>
      <c r="E253" s="940" t="s">
        <v>353</v>
      </c>
      <c r="F253" s="466" t="s">
        <v>1542</v>
      </c>
      <c r="G253" s="940" t="s">
        <v>309</v>
      </c>
      <c r="H253" s="940" t="s">
        <v>309</v>
      </c>
      <c r="I253" s="675" t="b">
        <v>0</v>
      </c>
      <c r="J253" s="473">
        <v>1</v>
      </c>
      <c r="K253" s="466" t="s">
        <v>1255</v>
      </c>
      <c r="L253" s="474">
        <v>1.1000000000000001</v>
      </c>
      <c r="M253" s="471">
        <f t="shared" si="6"/>
        <v>3.15</v>
      </c>
      <c r="N253" s="472">
        <f t="shared" si="7"/>
        <v>3.4650000000000003</v>
      </c>
      <c r="O253" s="466"/>
      <c r="Q253" s="457"/>
    </row>
    <row r="254" spans="1:17" x14ac:dyDescent="0.2">
      <c r="A254" s="457"/>
      <c r="C254" s="466" t="s">
        <v>1566</v>
      </c>
      <c r="D254" s="940" t="s">
        <v>353</v>
      </c>
      <c r="E254" s="940" t="s">
        <v>353</v>
      </c>
      <c r="F254" s="466" t="s">
        <v>1607</v>
      </c>
      <c r="G254" s="940" t="s">
        <v>360</v>
      </c>
      <c r="H254" s="940" t="s">
        <v>360</v>
      </c>
      <c r="I254" s="675" t="b">
        <v>0</v>
      </c>
      <c r="J254" s="473">
        <v>1</v>
      </c>
      <c r="K254" s="466" t="s">
        <v>1255</v>
      </c>
      <c r="L254" s="474">
        <v>6.3059999999999992</v>
      </c>
      <c r="M254" s="471">
        <f t="shared" si="6"/>
        <v>3.15</v>
      </c>
      <c r="N254" s="472">
        <f t="shared" si="7"/>
        <v>19.863899999999997</v>
      </c>
      <c r="O254" s="466"/>
      <c r="Q254" s="457"/>
    </row>
    <row r="255" spans="1:17" x14ac:dyDescent="0.2">
      <c r="A255" s="457"/>
      <c r="C255" s="466" t="s">
        <v>1566</v>
      </c>
      <c r="D255" s="940" t="s">
        <v>353</v>
      </c>
      <c r="E255" s="940" t="s">
        <v>353</v>
      </c>
      <c r="F255" s="466" t="s">
        <v>1567</v>
      </c>
      <c r="G255" s="940" t="s">
        <v>351</v>
      </c>
      <c r="H255" s="940" t="s">
        <v>351</v>
      </c>
      <c r="I255" s="675" t="b">
        <v>0</v>
      </c>
      <c r="J255" s="473">
        <v>1</v>
      </c>
      <c r="K255" s="466" t="s">
        <v>1255</v>
      </c>
      <c r="L255" s="474">
        <v>8.1999999999999993</v>
      </c>
      <c r="M255" s="471">
        <f t="shared" si="6"/>
        <v>3.15</v>
      </c>
      <c r="N255" s="472">
        <f t="shared" si="7"/>
        <v>25.83</v>
      </c>
      <c r="O255" s="466"/>
      <c r="Q255" s="457"/>
    </row>
    <row r="256" spans="1:17" x14ac:dyDescent="0.2">
      <c r="A256" s="457"/>
      <c r="C256" s="466" t="s">
        <v>1566</v>
      </c>
      <c r="D256" s="940" t="s">
        <v>353</v>
      </c>
      <c r="E256" s="940" t="s">
        <v>353</v>
      </c>
      <c r="F256" s="466" t="s">
        <v>1649</v>
      </c>
      <c r="G256" s="940" t="s">
        <v>318</v>
      </c>
      <c r="H256" s="940" t="s">
        <v>318</v>
      </c>
      <c r="I256" s="675" t="b">
        <v>0</v>
      </c>
      <c r="J256" s="473">
        <v>1</v>
      </c>
      <c r="K256" s="466" t="s">
        <v>1255</v>
      </c>
      <c r="L256" s="474">
        <v>4.8</v>
      </c>
      <c r="M256" s="471">
        <f t="shared" si="6"/>
        <v>3.15</v>
      </c>
      <c r="N256" s="472">
        <f t="shared" si="7"/>
        <v>15.12</v>
      </c>
      <c r="O256" s="466"/>
      <c r="Q256" s="457"/>
    </row>
    <row r="257" spans="1:17" x14ac:dyDescent="0.2">
      <c r="A257" s="457"/>
      <c r="C257" s="466" t="s">
        <v>1566</v>
      </c>
      <c r="D257" s="940" t="s">
        <v>353</v>
      </c>
      <c r="E257" s="940" t="s">
        <v>353</v>
      </c>
      <c r="F257" s="466" t="s">
        <v>1557</v>
      </c>
      <c r="G257" s="940" t="s">
        <v>1466</v>
      </c>
      <c r="H257" s="940" t="s">
        <v>1466</v>
      </c>
      <c r="I257" s="675" t="b">
        <v>0</v>
      </c>
      <c r="J257" s="473">
        <v>1</v>
      </c>
      <c r="K257" s="466" t="s">
        <v>1255</v>
      </c>
      <c r="L257" s="474">
        <v>3.87</v>
      </c>
      <c r="M257" s="471">
        <f t="shared" si="6"/>
        <v>3.15</v>
      </c>
      <c r="N257" s="472">
        <f t="shared" si="7"/>
        <v>12.1905</v>
      </c>
      <c r="O257" s="466"/>
      <c r="Q257" s="457"/>
    </row>
    <row r="258" spans="1:17" x14ac:dyDescent="0.2">
      <c r="A258" s="457"/>
      <c r="C258" s="466" t="s">
        <v>1566</v>
      </c>
      <c r="D258" s="940" t="s">
        <v>353</v>
      </c>
      <c r="E258" s="940" t="s">
        <v>353</v>
      </c>
      <c r="F258" s="466" t="s">
        <v>1645</v>
      </c>
      <c r="G258" s="940" t="s">
        <v>340</v>
      </c>
      <c r="H258" s="940" t="s">
        <v>340</v>
      </c>
      <c r="I258" s="675" t="b">
        <v>0</v>
      </c>
      <c r="J258" s="473">
        <v>1</v>
      </c>
      <c r="K258" s="466" t="s">
        <v>1255</v>
      </c>
      <c r="L258" s="474">
        <v>8.93</v>
      </c>
      <c r="M258" s="471">
        <f t="shared" si="6"/>
        <v>3.15</v>
      </c>
      <c r="N258" s="472">
        <f t="shared" si="7"/>
        <v>28.129499999999997</v>
      </c>
      <c r="O258" s="466"/>
      <c r="Q258" s="457"/>
    </row>
    <row r="259" spans="1:17" x14ac:dyDescent="0.2">
      <c r="A259" s="457"/>
      <c r="C259" s="466" t="s">
        <v>1566</v>
      </c>
      <c r="D259" s="940" t="s">
        <v>353</v>
      </c>
      <c r="E259" s="940" t="s">
        <v>353</v>
      </c>
      <c r="F259" s="466" t="s">
        <v>1713</v>
      </c>
      <c r="G259" s="940" t="s">
        <v>590</v>
      </c>
      <c r="H259" s="940" t="s">
        <v>590</v>
      </c>
      <c r="I259" s="675" t="b">
        <v>0</v>
      </c>
      <c r="J259" s="473">
        <v>1</v>
      </c>
      <c r="K259" s="466" t="s">
        <v>1255</v>
      </c>
      <c r="L259" s="474">
        <v>3.6</v>
      </c>
      <c r="M259" s="471">
        <f t="shared" si="6"/>
        <v>3.15</v>
      </c>
      <c r="N259" s="472">
        <f t="shared" si="7"/>
        <v>11.34</v>
      </c>
      <c r="O259" s="466"/>
      <c r="Q259" s="457"/>
    </row>
    <row r="260" spans="1:17" x14ac:dyDescent="0.2">
      <c r="A260" s="457"/>
      <c r="C260" s="466" t="s">
        <v>1581</v>
      </c>
      <c r="D260" s="940" t="s">
        <v>314</v>
      </c>
      <c r="E260" s="940" t="s">
        <v>314</v>
      </c>
      <c r="F260" s="466" t="s">
        <v>1582</v>
      </c>
      <c r="G260" s="940" t="s">
        <v>311</v>
      </c>
      <c r="H260" s="940" t="s">
        <v>311</v>
      </c>
      <c r="I260" s="675" t="b">
        <v>0</v>
      </c>
      <c r="J260" s="473">
        <v>1</v>
      </c>
      <c r="K260" s="466" t="s">
        <v>1255</v>
      </c>
      <c r="L260" s="474">
        <v>4.0999999999999996</v>
      </c>
      <c r="M260" s="471">
        <f t="shared" si="6"/>
        <v>3.15</v>
      </c>
      <c r="N260" s="472">
        <f t="shared" si="7"/>
        <v>12.914999999999999</v>
      </c>
      <c r="O260" s="466"/>
      <c r="Q260" s="457"/>
    </row>
    <row r="261" spans="1:17" x14ac:dyDescent="0.2">
      <c r="A261" s="457"/>
      <c r="C261" s="466" t="s">
        <v>1581</v>
      </c>
      <c r="D261" s="940" t="s">
        <v>314</v>
      </c>
      <c r="E261" s="940" t="s">
        <v>314</v>
      </c>
      <c r="F261" s="466" t="s">
        <v>1591</v>
      </c>
      <c r="G261" s="940" t="s">
        <v>311</v>
      </c>
      <c r="H261" s="940" t="s">
        <v>311</v>
      </c>
      <c r="I261" s="675" t="b">
        <v>0</v>
      </c>
      <c r="J261" s="473">
        <v>1</v>
      </c>
      <c r="K261" s="466" t="s">
        <v>1255</v>
      </c>
      <c r="L261" s="474">
        <v>2.8600000000000003</v>
      </c>
      <c r="M261" s="471">
        <f t="shared" si="6"/>
        <v>3.15</v>
      </c>
      <c r="N261" s="472">
        <f t="shared" si="7"/>
        <v>9.0090000000000003</v>
      </c>
      <c r="O261" s="466"/>
      <c r="Q261" s="457"/>
    </row>
    <row r="262" spans="1:17" x14ac:dyDescent="0.2">
      <c r="A262" s="457"/>
      <c r="C262" s="466" t="s">
        <v>1538</v>
      </c>
      <c r="D262" s="940" t="s">
        <v>324</v>
      </c>
      <c r="E262" s="940" t="s">
        <v>324</v>
      </c>
      <c r="F262" s="466" t="s">
        <v>1542</v>
      </c>
      <c r="G262" s="940" t="s">
        <v>309</v>
      </c>
      <c r="H262" s="940" t="s">
        <v>309</v>
      </c>
      <c r="I262" s="675" t="b">
        <v>0</v>
      </c>
      <c r="J262" s="473">
        <v>1</v>
      </c>
      <c r="K262" s="466" t="s">
        <v>1255</v>
      </c>
      <c r="L262" s="474">
        <v>2.331</v>
      </c>
      <c r="M262" s="471">
        <f t="shared" si="6"/>
        <v>3.15</v>
      </c>
      <c r="N262" s="472">
        <f t="shared" si="7"/>
        <v>7.3426499999999999</v>
      </c>
      <c r="O262" s="466"/>
      <c r="Q262" s="457"/>
    </row>
    <row r="263" spans="1:17" x14ac:dyDescent="0.2">
      <c r="A263" s="457"/>
      <c r="C263" s="466" t="s">
        <v>1538</v>
      </c>
      <c r="D263" s="940" t="s">
        <v>324</v>
      </c>
      <c r="E263" s="940" t="s">
        <v>324</v>
      </c>
      <c r="F263" s="466" t="s">
        <v>1544</v>
      </c>
      <c r="G263" s="940" t="s">
        <v>299</v>
      </c>
      <c r="H263" s="940" t="s">
        <v>299</v>
      </c>
      <c r="I263" s="675" t="b">
        <v>0</v>
      </c>
      <c r="J263" s="473">
        <v>2</v>
      </c>
      <c r="K263" s="466" t="s">
        <v>1255</v>
      </c>
      <c r="L263" s="474">
        <v>7.9682539682539693</v>
      </c>
      <c r="M263" s="471">
        <f t="shared" si="6"/>
        <v>3.15</v>
      </c>
      <c r="N263" s="472">
        <f t="shared" si="7"/>
        <v>25.1</v>
      </c>
      <c r="O263" s="466"/>
      <c r="Q263" s="457"/>
    </row>
    <row r="264" spans="1:17" x14ac:dyDescent="0.2">
      <c r="A264" s="457"/>
      <c r="C264" s="466" t="s">
        <v>1538</v>
      </c>
      <c r="D264" s="940" t="s">
        <v>324</v>
      </c>
      <c r="E264" s="940" t="s">
        <v>324</v>
      </c>
      <c r="F264" s="466" t="s">
        <v>1707</v>
      </c>
      <c r="G264" s="940" t="s">
        <v>630</v>
      </c>
      <c r="H264" s="940" t="s">
        <v>630</v>
      </c>
      <c r="I264" s="675" t="b">
        <v>0</v>
      </c>
      <c r="J264" s="473">
        <v>2</v>
      </c>
      <c r="K264" s="466" t="s">
        <v>1255</v>
      </c>
      <c r="L264" s="474">
        <v>3.5</v>
      </c>
      <c r="M264" s="471">
        <f t="shared" si="6"/>
        <v>3.15</v>
      </c>
      <c r="N264" s="472">
        <f t="shared" si="7"/>
        <v>11.025</v>
      </c>
      <c r="O264" s="466"/>
      <c r="Q264" s="457"/>
    </row>
    <row r="265" spans="1:17" x14ac:dyDescent="0.2">
      <c r="A265" s="457"/>
      <c r="C265" s="466" t="s">
        <v>1538</v>
      </c>
      <c r="D265" s="940" t="s">
        <v>324</v>
      </c>
      <c r="E265" s="940" t="s">
        <v>324</v>
      </c>
      <c r="F265" s="466" t="s">
        <v>1710</v>
      </c>
      <c r="G265" s="940" t="s">
        <v>590</v>
      </c>
      <c r="H265" s="940" t="s">
        <v>590</v>
      </c>
      <c r="I265" s="675" t="b">
        <v>0</v>
      </c>
      <c r="J265" s="473">
        <v>1</v>
      </c>
      <c r="K265" s="466" t="s">
        <v>1255</v>
      </c>
      <c r="L265" s="474">
        <v>0.81600000000000006</v>
      </c>
      <c r="M265" s="471">
        <f t="shared" si="6"/>
        <v>3.15</v>
      </c>
      <c r="N265" s="472">
        <f t="shared" si="7"/>
        <v>2.5704000000000002</v>
      </c>
      <c r="O265" s="466"/>
      <c r="Q265" s="457"/>
    </row>
    <row r="266" spans="1:17" x14ac:dyDescent="0.2">
      <c r="A266" s="457"/>
      <c r="C266" s="466" t="s">
        <v>1538</v>
      </c>
      <c r="D266" s="940" t="s">
        <v>324</v>
      </c>
      <c r="E266" s="940" t="s">
        <v>324</v>
      </c>
      <c r="F266" s="466" t="s">
        <v>1717</v>
      </c>
      <c r="G266" s="940" t="s">
        <v>590</v>
      </c>
      <c r="H266" s="940" t="s">
        <v>590</v>
      </c>
      <c r="I266" s="675" t="b">
        <v>0</v>
      </c>
      <c r="J266" s="473">
        <v>1</v>
      </c>
      <c r="K266" s="466" t="s">
        <v>1255</v>
      </c>
      <c r="L266" s="474">
        <v>1.8</v>
      </c>
      <c r="M266" s="471">
        <f t="shared" si="6"/>
        <v>3.15</v>
      </c>
      <c r="N266" s="472">
        <f t="shared" si="7"/>
        <v>5.67</v>
      </c>
      <c r="O266" s="466"/>
      <c r="Q266" s="457"/>
    </row>
    <row r="267" spans="1:17" x14ac:dyDescent="0.2">
      <c r="A267" s="457"/>
      <c r="C267" s="466" t="s">
        <v>1538</v>
      </c>
      <c r="D267" s="940" t="s">
        <v>324</v>
      </c>
      <c r="E267" s="940" t="s">
        <v>324</v>
      </c>
      <c r="F267" s="466" t="s">
        <v>1719</v>
      </c>
      <c r="G267" s="940" t="s">
        <v>590</v>
      </c>
      <c r="H267" s="940" t="s">
        <v>590</v>
      </c>
      <c r="I267" s="675" t="b">
        <v>0</v>
      </c>
      <c r="J267" s="473">
        <v>1</v>
      </c>
      <c r="K267" s="466" t="s">
        <v>1255</v>
      </c>
      <c r="L267" s="474">
        <v>1.6</v>
      </c>
      <c r="M267" s="471">
        <f t="shared" si="6"/>
        <v>3.15</v>
      </c>
      <c r="N267" s="472">
        <f t="shared" si="7"/>
        <v>5.04</v>
      </c>
      <c r="O267" s="466"/>
      <c r="Q267" s="457"/>
    </row>
    <row r="268" spans="1:17" x14ac:dyDescent="0.2">
      <c r="A268" s="457"/>
      <c r="C268" s="466" t="s">
        <v>1674</v>
      </c>
      <c r="D268" s="940" t="s">
        <v>562</v>
      </c>
      <c r="E268" s="940" t="s">
        <v>562</v>
      </c>
      <c r="F268" s="466" t="s">
        <v>1533</v>
      </c>
      <c r="G268" s="940" t="s">
        <v>351</v>
      </c>
      <c r="H268" s="940" t="s">
        <v>351</v>
      </c>
      <c r="I268" s="675" t="b">
        <v>0</v>
      </c>
      <c r="J268" s="473">
        <v>1</v>
      </c>
      <c r="K268" s="466" t="s">
        <v>1255</v>
      </c>
      <c r="L268" s="474">
        <v>3.5</v>
      </c>
      <c r="M268" s="471">
        <f t="shared" si="6"/>
        <v>3.15</v>
      </c>
      <c r="N268" s="472">
        <f t="shared" si="7"/>
        <v>11.025</v>
      </c>
      <c r="O268" s="466"/>
      <c r="Q268" s="457"/>
    </row>
    <row r="269" spans="1:17" x14ac:dyDescent="0.2">
      <c r="A269" s="457"/>
      <c r="C269" s="466" t="s">
        <v>1675</v>
      </c>
      <c r="D269" s="940" t="s">
        <v>562</v>
      </c>
      <c r="E269" s="940" t="s">
        <v>562</v>
      </c>
      <c r="F269" s="466" t="s">
        <v>1598</v>
      </c>
      <c r="G269" s="940" t="s">
        <v>360</v>
      </c>
      <c r="H269" s="940" t="s">
        <v>360</v>
      </c>
      <c r="I269" s="675" t="b">
        <v>0</v>
      </c>
      <c r="J269" s="473">
        <v>1</v>
      </c>
      <c r="K269" s="466" t="s">
        <v>1255</v>
      </c>
      <c r="L269" s="474">
        <v>7.4520000000000008</v>
      </c>
      <c r="M269" s="471">
        <f t="shared" si="6"/>
        <v>3.15</v>
      </c>
      <c r="N269" s="472">
        <f t="shared" si="7"/>
        <v>23.473800000000001</v>
      </c>
      <c r="O269" s="466"/>
      <c r="Q269" s="457"/>
    </row>
    <row r="270" spans="1:17" x14ac:dyDescent="0.2">
      <c r="A270" s="457"/>
      <c r="C270" s="466" t="s">
        <v>1676</v>
      </c>
      <c r="D270" s="940" t="s">
        <v>480</v>
      </c>
      <c r="E270" s="940" t="s">
        <v>480</v>
      </c>
      <c r="F270" s="466" t="s">
        <v>1547</v>
      </c>
      <c r="G270" s="940" t="s">
        <v>360</v>
      </c>
      <c r="H270" s="940" t="s">
        <v>360</v>
      </c>
      <c r="I270" s="675" t="b">
        <v>0</v>
      </c>
      <c r="J270" s="473">
        <v>1</v>
      </c>
      <c r="K270" s="466" t="s">
        <v>1255</v>
      </c>
      <c r="L270" s="474">
        <v>11.086000000000002</v>
      </c>
      <c r="M270" s="471">
        <f t="shared" si="6"/>
        <v>3.15</v>
      </c>
      <c r="N270" s="472">
        <f t="shared" si="7"/>
        <v>34.920900000000003</v>
      </c>
      <c r="O270" s="466"/>
      <c r="Q270" s="457"/>
    </row>
    <row r="271" spans="1:17" x14ac:dyDescent="0.2">
      <c r="A271" s="457"/>
      <c r="C271" s="466" t="s">
        <v>1676</v>
      </c>
      <c r="D271" s="940" t="s">
        <v>480</v>
      </c>
      <c r="E271" s="940" t="s">
        <v>480</v>
      </c>
      <c r="F271" s="466" t="s">
        <v>1530</v>
      </c>
      <c r="G271" s="940" t="s">
        <v>326</v>
      </c>
      <c r="H271" s="940" t="s">
        <v>326</v>
      </c>
      <c r="I271" s="675" t="b">
        <v>0</v>
      </c>
      <c r="J271" s="473">
        <v>2</v>
      </c>
      <c r="K271" s="466" t="s">
        <v>1255</v>
      </c>
      <c r="L271" s="474">
        <v>17.422000000000001</v>
      </c>
      <c r="M271" s="471">
        <f t="shared" si="6"/>
        <v>3.15</v>
      </c>
      <c r="N271" s="472">
        <f t="shared" si="7"/>
        <v>54.879300000000001</v>
      </c>
      <c r="O271" s="466"/>
      <c r="Q271" s="457"/>
    </row>
    <row r="272" spans="1:17" x14ac:dyDescent="0.2">
      <c r="A272" s="457"/>
      <c r="C272" s="466" t="s">
        <v>1676</v>
      </c>
      <c r="D272" s="940" t="s">
        <v>480</v>
      </c>
      <c r="E272" s="940" t="s">
        <v>480</v>
      </c>
      <c r="F272" s="466" t="s">
        <v>1526</v>
      </c>
      <c r="G272" s="940" t="s">
        <v>326</v>
      </c>
      <c r="H272" s="940" t="s">
        <v>326</v>
      </c>
      <c r="I272" s="675" t="b">
        <v>0</v>
      </c>
      <c r="J272" s="473">
        <v>1</v>
      </c>
      <c r="K272" s="466" t="s">
        <v>1255</v>
      </c>
      <c r="L272" s="474">
        <v>8.09</v>
      </c>
      <c r="M272" s="471">
        <f t="shared" si="6"/>
        <v>3.15</v>
      </c>
      <c r="N272" s="472">
        <f t="shared" si="7"/>
        <v>25.483499999999999</v>
      </c>
      <c r="O272" s="466"/>
      <c r="Q272" s="457"/>
    </row>
    <row r="273" spans="1:17" x14ac:dyDescent="0.2">
      <c r="A273" s="457"/>
      <c r="C273" s="466" t="s">
        <v>1676</v>
      </c>
      <c r="D273" s="940" t="s">
        <v>480</v>
      </c>
      <c r="E273" s="940" t="s">
        <v>480</v>
      </c>
      <c r="F273" s="466" t="s">
        <v>1572</v>
      </c>
      <c r="G273" s="940" t="s">
        <v>316</v>
      </c>
      <c r="H273" s="940" t="s">
        <v>316</v>
      </c>
      <c r="I273" s="675" t="b">
        <v>0</v>
      </c>
      <c r="J273" s="473">
        <v>1</v>
      </c>
      <c r="K273" s="466" t="s">
        <v>1255</v>
      </c>
      <c r="L273" s="474">
        <v>2.9</v>
      </c>
      <c r="M273" s="471">
        <f t="shared" si="6"/>
        <v>3.15</v>
      </c>
      <c r="N273" s="472">
        <f t="shared" si="7"/>
        <v>9.1349999999999998</v>
      </c>
      <c r="O273" s="466"/>
      <c r="Q273" s="457"/>
    </row>
    <row r="274" spans="1:17" x14ac:dyDescent="0.2">
      <c r="A274" s="457"/>
      <c r="C274" s="466" t="s">
        <v>1677</v>
      </c>
      <c r="D274" s="940" t="s">
        <v>366</v>
      </c>
      <c r="E274" s="940" t="s">
        <v>366</v>
      </c>
      <c r="F274" s="466" t="s">
        <v>1549</v>
      </c>
      <c r="G274" s="940" t="s">
        <v>322</v>
      </c>
      <c r="H274" s="940" t="s">
        <v>322</v>
      </c>
      <c r="I274" s="675" t="b">
        <v>0</v>
      </c>
      <c r="J274" s="473">
        <v>1</v>
      </c>
      <c r="K274" s="466" t="s">
        <v>1255</v>
      </c>
      <c r="L274" s="474">
        <v>3.8129999999999997</v>
      </c>
      <c r="M274" s="471">
        <f t="shared" si="6"/>
        <v>3.15</v>
      </c>
      <c r="N274" s="472">
        <f t="shared" si="7"/>
        <v>12.010949999999999</v>
      </c>
      <c r="O274" s="466"/>
      <c r="Q274" s="457"/>
    </row>
    <row r="275" spans="1:17" x14ac:dyDescent="0.2">
      <c r="A275" s="457"/>
      <c r="C275" s="466" t="s">
        <v>1632</v>
      </c>
      <c r="D275" s="940" t="s">
        <v>297</v>
      </c>
      <c r="E275" s="940" t="s">
        <v>297</v>
      </c>
      <c r="F275" s="466" t="s">
        <v>1633</v>
      </c>
      <c r="G275" s="940" t="s">
        <v>360</v>
      </c>
      <c r="H275" s="940" t="s">
        <v>360</v>
      </c>
      <c r="I275" s="675" t="b">
        <v>0</v>
      </c>
      <c r="J275" s="473">
        <v>1</v>
      </c>
      <c r="K275" s="466" t="s">
        <v>1255</v>
      </c>
      <c r="L275" s="474">
        <v>7.4080000000000004</v>
      </c>
      <c r="M275" s="471">
        <f t="shared" si="6"/>
        <v>3.15</v>
      </c>
      <c r="N275" s="472">
        <f t="shared" si="7"/>
        <v>23.3352</v>
      </c>
      <c r="O275" s="466"/>
      <c r="Q275" s="457"/>
    </row>
    <row r="276" spans="1:17" x14ac:dyDescent="0.2">
      <c r="A276" s="457"/>
      <c r="C276" s="466" t="s">
        <v>1632</v>
      </c>
      <c r="D276" s="940" t="s">
        <v>297</v>
      </c>
      <c r="E276" s="940" t="s">
        <v>297</v>
      </c>
      <c r="F276" s="466" t="s">
        <v>1635</v>
      </c>
      <c r="G276" s="940" t="s">
        <v>322</v>
      </c>
      <c r="H276" s="940" t="s">
        <v>322</v>
      </c>
      <c r="I276" s="675" t="b">
        <v>0</v>
      </c>
      <c r="J276" s="473">
        <v>1</v>
      </c>
      <c r="K276" s="466" t="s">
        <v>1255</v>
      </c>
      <c r="L276" s="474">
        <v>3.8000000000000003</v>
      </c>
      <c r="M276" s="471">
        <f t="shared" si="6"/>
        <v>3.15</v>
      </c>
      <c r="N276" s="472">
        <f t="shared" si="7"/>
        <v>11.97</v>
      </c>
      <c r="O276" s="466"/>
      <c r="Q276" s="457"/>
    </row>
    <row r="277" spans="1:17" x14ac:dyDescent="0.2">
      <c r="A277" s="457"/>
      <c r="C277" s="466" t="s">
        <v>1546</v>
      </c>
      <c r="D277" s="940" t="s">
        <v>299</v>
      </c>
      <c r="E277" s="940" t="s">
        <v>299</v>
      </c>
      <c r="F277" s="466" t="s">
        <v>1670</v>
      </c>
      <c r="G277" s="940" t="s">
        <v>624</v>
      </c>
      <c r="H277" s="940" t="s">
        <v>624</v>
      </c>
      <c r="I277" s="675" t="b">
        <v>0</v>
      </c>
      <c r="J277" s="473">
        <v>1</v>
      </c>
      <c r="K277" s="466" t="s">
        <v>1255</v>
      </c>
      <c r="L277" s="474">
        <v>7.6789999999999994</v>
      </c>
      <c r="M277" s="471">
        <f t="shared" si="6"/>
        <v>3.15</v>
      </c>
      <c r="N277" s="472">
        <f t="shared" si="7"/>
        <v>24.188849999999999</v>
      </c>
      <c r="O277" s="466"/>
      <c r="Q277" s="457"/>
    </row>
    <row r="278" spans="1:17" x14ac:dyDescent="0.2">
      <c r="A278" s="457"/>
      <c r="C278" s="466" t="s">
        <v>1546</v>
      </c>
      <c r="D278" s="940" t="s">
        <v>299</v>
      </c>
      <c r="E278" s="940" t="s">
        <v>299</v>
      </c>
      <c r="F278" s="466" t="s">
        <v>1631</v>
      </c>
      <c r="G278" s="940" t="s">
        <v>294</v>
      </c>
      <c r="H278" s="940" t="s">
        <v>294</v>
      </c>
      <c r="I278" s="675" t="b">
        <v>0</v>
      </c>
      <c r="J278" s="473">
        <v>1</v>
      </c>
      <c r="K278" s="466" t="s">
        <v>1255</v>
      </c>
      <c r="L278" s="474">
        <v>10.857142857142858</v>
      </c>
      <c r="M278" s="471">
        <f t="shared" si="6"/>
        <v>3.15</v>
      </c>
      <c r="N278" s="472">
        <f t="shared" si="7"/>
        <v>34.200000000000003</v>
      </c>
      <c r="O278" s="466"/>
      <c r="Q278" s="457"/>
    </row>
    <row r="279" spans="1:17" x14ac:dyDescent="0.2">
      <c r="A279" s="457"/>
      <c r="C279" s="466" t="s">
        <v>1546</v>
      </c>
      <c r="D279" s="940" t="s">
        <v>299</v>
      </c>
      <c r="E279" s="940" t="s">
        <v>299</v>
      </c>
      <c r="F279" s="466" t="s">
        <v>1550</v>
      </c>
      <c r="G279" s="940" t="s">
        <v>1466</v>
      </c>
      <c r="H279" s="940" t="s">
        <v>1466</v>
      </c>
      <c r="I279" s="675" t="b">
        <v>0</v>
      </c>
      <c r="J279" s="473">
        <v>2</v>
      </c>
      <c r="K279" s="466" t="s">
        <v>1255</v>
      </c>
      <c r="L279" s="474">
        <v>5.4369999999999994</v>
      </c>
      <c r="M279" s="471">
        <f t="shared" si="6"/>
        <v>3.15</v>
      </c>
      <c r="N279" s="472">
        <f t="shared" si="7"/>
        <v>17.126549999999998</v>
      </c>
      <c r="O279" s="466"/>
      <c r="Q279" s="457"/>
    </row>
    <row r="280" spans="1:17" x14ac:dyDescent="0.2">
      <c r="A280" s="457"/>
      <c r="C280" s="466" t="s">
        <v>1546</v>
      </c>
      <c r="D280" s="940" t="s">
        <v>299</v>
      </c>
      <c r="E280" s="940" t="s">
        <v>299</v>
      </c>
      <c r="F280" s="466" t="s">
        <v>1539</v>
      </c>
      <c r="G280" s="940" t="s">
        <v>292</v>
      </c>
      <c r="H280" s="940" t="s">
        <v>292</v>
      </c>
      <c r="I280" s="675" t="b">
        <v>0</v>
      </c>
      <c r="J280" s="473">
        <v>1</v>
      </c>
      <c r="K280" s="466" t="s">
        <v>1255</v>
      </c>
      <c r="L280" s="474">
        <v>2.4489999999999998</v>
      </c>
      <c r="M280" s="471">
        <f t="shared" ref="M280:M312" si="8">IF(K280="","", INDEX(CNTR_EFListSelected,MATCH(K280,CORSIA_FuelsList,0)))</f>
        <v>3.15</v>
      </c>
      <c r="N280" s="472">
        <f t="shared" si="7"/>
        <v>7.7143499999999996</v>
      </c>
      <c r="O280" s="466"/>
      <c r="Q280" s="457"/>
    </row>
    <row r="281" spans="1:17" x14ac:dyDescent="0.2">
      <c r="A281" s="457"/>
      <c r="C281" s="466" t="s">
        <v>1546</v>
      </c>
      <c r="D281" s="940" t="s">
        <v>299</v>
      </c>
      <c r="E281" s="940" t="s">
        <v>299</v>
      </c>
      <c r="F281" s="466" t="s">
        <v>1698</v>
      </c>
      <c r="G281" s="940" t="s">
        <v>631</v>
      </c>
      <c r="H281" s="940" t="s">
        <v>631</v>
      </c>
      <c r="I281" s="675" t="b">
        <v>0</v>
      </c>
      <c r="J281" s="473">
        <v>1</v>
      </c>
      <c r="K281" s="466" t="s">
        <v>1255</v>
      </c>
      <c r="L281" s="474">
        <v>7.9139999999999997</v>
      </c>
      <c r="M281" s="471">
        <f t="shared" si="8"/>
        <v>3.15</v>
      </c>
      <c r="N281" s="472">
        <f t="shared" ref="N281:N312" si="9">IF(COUNT(L281:M281)=2,L281*M281,"")</f>
        <v>24.929099999999998</v>
      </c>
      <c r="O281" s="466"/>
      <c r="Q281" s="457"/>
    </row>
    <row r="282" spans="1:17" x14ac:dyDescent="0.2">
      <c r="A282" s="457"/>
      <c r="C282" s="466" t="s">
        <v>1546</v>
      </c>
      <c r="D282" s="940" t="s">
        <v>299</v>
      </c>
      <c r="E282" s="940" t="s">
        <v>299</v>
      </c>
      <c r="F282" s="466" t="s">
        <v>1712</v>
      </c>
      <c r="G282" s="940" t="s">
        <v>402</v>
      </c>
      <c r="H282" s="940" t="s">
        <v>402</v>
      </c>
      <c r="I282" s="675" t="b">
        <v>0</v>
      </c>
      <c r="J282" s="473">
        <v>1</v>
      </c>
      <c r="K282" s="466" t="s">
        <v>1255</v>
      </c>
      <c r="L282" s="474">
        <v>2.585</v>
      </c>
      <c r="M282" s="471">
        <f t="shared" si="8"/>
        <v>3.15</v>
      </c>
      <c r="N282" s="472">
        <f t="shared" si="9"/>
        <v>8.1427499999999995</v>
      </c>
      <c r="O282" s="466"/>
      <c r="Q282" s="457"/>
    </row>
    <row r="283" spans="1:17" x14ac:dyDescent="0.2">
      <c r="A283" s="457"/>
      <c r="C283" s="466" t="s">
        <v>1546</v>
      </c>
      <c r="D283" s="940" t="s">
        <v>299</v>
      </c>
      <c r="E283" s="940" t="s">
        <v>299</v>
      </c>
      <c r="F283" s="466" t="s">
        <v>1719</v>
      </c>
      <c r="G283" s="940" t="s">
        <v>590</v>
      </c>
      <c r="H283" s="940" t="s">
        <v>590</v>
      </c>
      <c r="I283" s="675" t="b">
        <v>0</v>
      </c>
      <c r="J283" s="473">
        <v>1</v>
      </c>
      <c r="K283" s="466" t="s">
        <v>1255</v>
      </c>
      <c r="L283" s="474">
        <v>7.7949999999999999</v>
      </c>
      <c r="M283" s="471">
        <f t="shared" si="8"/>
        <v>3.15</v>
      </c>
      <c r="N283" s="472">
        <f t="shared" si="9"/>
        <v>24.55425</v>
      </c>
      <c r="O283" s="466"/>
      <c r="Q283" s="457"/>
    </row>
    <row r="284" spans="1:17" x14ac:dyDescent="0.2">
      <c r="A284" s="457"/>
      <c r="C284" s="466" t="s">
        <v>1544</v>
      </c>
      <c r="D284" s="940" t="s">
        <v>299</v>
      </c>
      <c r="E284" s="940" t="s">
        <v>299</v>
      </c>
      <c r="F284" s="466" t="s">
        <v>1538</v>
      </c>
      <c r="G284" s="940" t="s">
        <v>324</v>
      </c>
      <c r="H284" s="940" t="s">
        <v>324</v>
      </c>
      <c r="I284" s="675" t="b">
        <v>0</v>
      </c>
      <c r="J284" s="473">
        <v>1</v>
      </c>
      <c r="K284" s="466" t="s">
        <v>1255</v>
      </c>
      <c r="L284" s="474">
        <v>4.5</v>
      </c>
      <c r="M284" s="471">
        <f t="shared" si="8"/>
        <v>3.15</v>
      </c>
      <c r="N284" s="472">
        <f t="shared" si="9"/>
        <v>14.174999999999999</v>
      </c>
      <c r="O284" s="466"/>
      <c r="Q284" s="457"/>
    </row>
    <row r="285" spans="1:17" x14ac:dyDescent="0.2">
      <c r="A285" s="457"/>
      <c r="C285" s="466" t="s">
        <v>1544</v>
      </c>
      <c r="D285" s="940" t="s">
        <v>299</v>
      </c>
      <c r="E285" s="940" t="s">
        <v>299</v>
      </c>
      <c r="F285" s="466" t="s">
        <v>1562</v>
      </c>
      <c r="G285" s="940" t="s">
        <v>316</v>
      </c>
      <c r="H285" s="940" t="s">
        <v>316</v>
      </c>
      <c r="I285" s="675" t="b">
        <v>0</v>
      </c>
      <c r="J285" s="473">
        <v>1</v>
      </c>
      <c r="K285" s="466" t="s">
        <v>1255</v>
      </c>
      <c r="L285" s="474">
        <v>0.86199999999999988</v>
      </c>
      <c r="M285" s="471">
        <f t="shared" si="8"/>
        <v>3.15</v>
      </c>
      <c r="N285" s="472">
        <f t="shared" si="9"/>
        <v>2.7152999999999996</v>
      </c>
      <c r="O285" s="466"/>
      <c r="Q285" s="457"/>
    </row>
    <row r="286" spans="1:17" x14ac:dyDescent="0.2">
      <c r="A286" s="457"/>
      <c r="C286" s="466" t="s">
        <v>1544</v>
      </c>
      <c r="D286" s="940" t="s">
        <v>299</v>
      </c>
      <c r="E286" s="940" t="s">
        <v>299</v>
      </c>
      <c r="F286" s="466" t="s">
        <v>1717</v>
      </c>
      <c r="G286" s="940" t="s">
        <v>590</v>
      </c>
      <c r="H286" s="940" t="s">
        <v>590</v>
      </c>
      <c r="I286" s="675" t="b">
        <v>0</v>
      </c>
      <c r="J286" s="473">
        <v>1</v>
      </c>
      <c r="K286" s="466" t="s">
        <v>1255</v>
      </c>
      <c r="L286" s="474">
        <v>4.1400000000000006</v>
      </c>
      <c r="M286" s="471">
        <f t="shared" si="8"/>
        <v>3.15</v>
      </c>
      <c r="N286" s="472">
        <f t="shared" si="9"/>
        <v>13.041000000000002</v>
      </c>
      <c r="O286" s="466"/>
      <c r="Q286" s="457"/>
    </row>
    <row r="287" spans="1:17" x14ac:dyDescent="0.2">
      <c r="A287" s="457"/>
      <c r="C287" s="466" t="s">
        <v>1638</v>
      </c>
      <c r="D287" s="940" t="s">
        <v>463</v>
      </c>
      <c r="E287" s="940" t="s">
        <v>463</v>
      </c>
      <c r="F287" s="466" t="s">
        <v>1549</v>
      </c>
      <c r="G287" s="940" t="s">
        <v>322</v>
      </c>
      <c r="H287" s="940" t="s">
        <v>322</v>
      </c>
      <c r="I287" s="675" t="b">
        <v>0</v>
      </c>
      <c r="J287" s="473">
        <v>1</v>
      </c>
      <c r="K287" s="466" t="s">
        <v>1255</v>
      </c>
      <c r="L287" s="474">
        <v>1.65</v>
      </c>
      <c r="M287" s="471">
        <f t="shared" si="8"/>
        <v>3.15</v>
      </c>
      <c r="N287" s="472">
        <f t="shared" si="9"/>
        <v>5.1974999999999998</v>
      </c>
      <c r="O287" s="466"/>
      <c r="Q287" s="457"/>
    </row>
    <row r="288" spans="1:17" x14ac:dyDescent="0.2">
      <c r="A288" s="457"/>
      <c r="C288" s="466" t="s">
        <v>1619</v>
      </c>
      <c r="D288" s="940" t="s">
        <v>463</v>
      </c>
      <c r="E288" s="940" t="s">
        <v>463</v>
      </c>
      <c r="F288" s="466" t="s">
        <v>1534</v>
      </c>
      <c r="G288" s="940" t="s">
        <v>311</v>
      </c>
      <c r="H288" s="940" t="s">
        <v>311</v>
      </c>
      <c r="I288" s="675" t="b">
        <v>0</v>
      </c>
      <c r="J288" s="473">
        <v>1</v>
      </c>
      <c r="K288" s="466" t="s">
        <v>1255</v>
      </c>
      <c r="L288" s="474">
        <v>1.65</v>
      </c>
      <c r="M288" s="471">
        <f t="shared" si="8"/>
        <v>3.15</v>
      </c>
      <c r="N288" s="472">
        <f t="shared" si="9"/>
        <v>5.1974999999999998</v>
      </c>
      <c r="O288" s="466"/>
      <c r="Q288" s="457"/>
    </row>
    <row r="289" spans="1:17" x14ac:dyDescent="0.2">
      <c r="A289" s="457"/>
      <c r="C289" s="466" t="s">
        <v>1599</v>
      </c>
      <c r="D289" s="940" t="s">
        <v>463</v>
      </c>
      <c r="E289" s="940" t="s">
        <v>463</v>
      </c>
      <c r="F289" s="466" t="s">
        <v>1526</v>
      </c>
      <c r="G289" s="940" t="s">
        <v>326</v>
      </c>
      <c r="H289" s="940" t="s">
        <v>326</v>
      </c>
      <c r="I289" s="675" t="b">
        <v>0</v>
      </c>
      <c r="J289" s="473">
        <v>1</v>
      </c>
      <c r="K289" s="466" t="s">
        <v>1255</v>
      </c>
      <c r="L289" s="474">
        <v>2.3000000000000003</v>
      </c>
      <c r="M289" s="471">
        <f t="shared" si="8"/>
        <v>3.15</v>
      </c>
      <c r="N289" s="472">
        <f t="shared" si="9"/>
        <v>7.245000000000001</v>
      </c>
      <c r="O289" s="466"/>
      <c r="Q289" s="457"/>
    </row>
    <row r="290" spans="1:17" s="431" customFormat="1" x14ac:dyDescent="0.2">
      <c r="A290" s="457"/>
      <c r="C290" s="674" t="s">
        <v>1540</v>
      </c>
      <c r="D290" s="940" t="s">
        <v>351</v>
      </c>
      <c r="E290" s="940" t="s">
        <v>351</v>
      </c>
      <c r="F290" s="674" t="s">
        <v>1526</v>
      </c>
      <c r="G290" s="940" t="s">
        <v>326</v>
      </c>
      <c r="H290" s="940" t="s">
        <v>326</v>
      </c>
      <c r="I290" s="675" t="b">
        <v>0</v>
      </c>
      <c r="J290" s="473">
        <v>1</v>
      </c>
      <c r="K290" s="674" t="s">
        <v>1255</v>
      </c>
      <c r="L290" s="474">
        <v>2.6</v>
      </c>
      <c r="M290" s="471">
        <f t="shared" si="8"/>
        <v>3.15</v>
      </c>
      <c r="N290" s="472">
        <f t="shared" si="9"/>
        <v>8.19</v>
      </c>
      <c r="O290" s="674"/>
      <c r="Q290" s="457"/>
    </row>
    <row r="291" spans="1:17" x14ac:dyDescent="0.2">
      <c r="A291" s="457"/>
      <c r="C291" s="466" t="s">
        <v>1540</v>
      </c>
      <c r="D291" s="940" t="s">
        <v>351</v>
      </c>
      <c r="E291" s="940" t="s">
        <v>351</v>
      </c>
      <c r="F291" s="466" t="s">
        <v>1575</v>
      </c>
      <c r="G291" s="940" t="s">
        <v>311</v>
      </c>
      <c r="H291" s="940" t="s">
        <v>311</v>
      </c>
      <c r="I291" s="675" t="b">
        <v>0</v>
      </c>
      <c r="J291" s="473">
        <v>1</v>
      </c>
      <c r="K291" s="466" t="s">
        <v>1255</v>
      </c>
      <c r="L291" s="474">
        <v>3</v>
      </c>
      <c r="M291" s="471">
        <f t="shared" si="8"/>
        <v>3.15</v>
      </c>
      <c r="N291" s="472">
        <f t="shared" si="9"/>
        <v>9.4499999999999993</v>
      </c>
      <c r="O291" s="466"/>
      <c r="Q291" s="457"/>
    </row>
    <row r="292" spans="1:17" x14ac:dyDescent="0.2">
      <c r="A292" s="457"/>
      <c r="C292" s="466" t="s">
        <v>1540</v>
      </c>
      <c r="D292" s="940" t="s">
        <v>351</v>
      </c>
      <c r="E292" s="940" t="s">
        <v>351</v>
      </c>
      <c r="F292" s="466" t="s">
        <v>1717</v>
      </c>
      <c r="G292" s="940" t="s">
        <v>590</v>
      </c>
      <c r="H292" s="940" t="s">
        <v>1735</v>
      </c>
      <c r="I292" s="675" t="b">
        <v>0</v>
      </c>
      <c r="J292" s="473">
        <v>1</v>
      </c>
      <c r="K292" s="466" t="s">
        <v>1255</v>
      </c>
      <c r="L292" s="474">
        <v>3.5369999999999995</v>
      </c>
      <c r="M292" s="471">
        <f t="shared" si="8"/>
        <v>3.15</v>
      </c>
      <c r="N292" s="472">
        <f t="shared" si="9"/>
        <v>11.141549999999999</v>
      </c>
      <c r="O292" s="466"/>
      <c r="Q292" s="457"/>
    </row>
    <row r="293" spans="1:17" x14ac:dyDescent="0.2">
      <c r="A293" s="457"/>
      <c r="C293" s="466" t="s">
        <v>1540</v>
      </c>
      <c r="D293" s="940" t="s">
        <v>351</v>
      </c>
      <c r="E293" s="940" t="s">
        <v>351</v>
      </c>
      <c r="F293" s="466" t="s">
        <v>1718</v>
      </c>
      <c r="G293" s="940" t="s">
        <v>590</v>
      </c>
      <c r="H293" s="940" t="s">
        <v>1735</v>
      </c>
      <c r="I293" s="675" t="b">
        <v>0</v>
      </c>
      <c r="J293" s="473">
        <v>1</v>
      </c>
      <c r="K293" s="466" t="s">
        <v>1255</v>
      </c>
      <c r="L293" s="474">
        <v>5.9</v>
      </c>
      <c r="M293" s="471">
        <f t="shared" si="8"/>
        <v>3.15</v>
      </c>
      <c r="N293" s="472">
        <f t="shared" si="9"/>
        <v>18.585000000000001</v>
      </c>
      <c r="O293" s="466"/>
      <c r="Q293" s="457"/>
    </row>
    <row r="294" spans="1:17" x14ac:dyDescent="0.2">
      <c r="A294" s="457"/>
      <c r="C294" s="466" t="s">
        <v>1532</v>
      </c>
      <c r="D294" s="940" t="s">
        <v>351</v>
      </c>
      <c r="E294" s="940" t="s">
        <v>351</v>
      </c>
      <c r="F294" s="466" t="s">
        <v>1601</v>
      </c>
      <c r="G294" s="940" t="s">
        <v>521</v>
      </c>
      <c r="H294" s="940" t="s">
        <v>521</v>
      </c>
      <c r="I294" s="675" t="b">
        <v>0</v>
      </c>
      <c r="J294" s="473">
        <v>1</v>
      </c>
      <c r="K294" s="466" t="s">
        <v>1255</v>
      </c>
      <c r="L294" s="474">
        <v>9.8159999999999989</v>
      </c>
      <c r="M294" s="471">
        <f t="shared" si="8"/>
        <v>3.15</v>
      </c>
      <c r="N294" s="472">
        <f t="shared" si="9"/>
        <v>30.920399999999997</v>
      </c>
      <c r="O294" s="466"/>
      <c r="Q294" s="457"/>
    </row>
    <row r="295" spans="1:17" x14ac:dyDescent="0.2">
      <c r="A295" s="457"/>
      <c r="C295" s="466" t="s">
        <v>1532</v>
      </c>
      <c r="D295" s="940" t="s">
        <v>351</v>
      </c>
      <c r="E295" s="940" t="s">
        <v>351</v>
      </c>
      <c r="F295" s="466" t="s">
        <v>1622</v>
      </c>
      <c r="G295" s="940" t="s">
        <v>360</v>
      </c>
      <c r="H295" s="940" t="s">
        <v>1732</v>
      </c>
      <c r="I295" s="675" t="b">
        <v>0</v>
      </c>
      <c r="J295" s="473">
        <v>1</v>
      </c>
      <c r="K295" s="466" t="s">
        <v>1255</v>
      </c>
      <c r="L295" s="474">
        <v>6.0750000000000002</v>
      </c>
      <c r="M295" s="471">
        <f t="shared" si="8"/>
        <v>3.15</v>
      </c>
      <c r="N295" s="472">
        <f t="shared" si="9"/>
        <v>19.13625</v>
      </c>
      <c r="O295" s="466"/>
      <c r="Q295" s="457"/>
    </row>
    <row r="296" spans="1:17" x14ac:dyDescent="0.2">
      <c r="A296" s="457"/>
      <c r="C296" s="466" t="s">
        <v>1532</v>
      </c>
      <c r="D296" s="940" t="s">
        <v>351</v>
      </c>
      <c r="E296" s="940" t="s">
        <v>351</v>
      </c>
      <c r="F296" s="466" t="s">
        <v>1529</v>
      </c>
      <c r="G296" s="940" t="s">
        <v>360</v>
      </c>
      <c r="H296" s="940" t="s">
        <v>1732</v>
      </c>
      <c r="I296" s="675" t="b">
        <v>0</v>
      </c>
      <c r="J296" s="473">
        <v>2</v>
      </c>
      <c r="K296" s="466" t="s">
        <v>1255</v>
      </c>
      <c r="L296" s="474">
        <v>7.8550000000000004</v>
      </c>
      <c r="M296" s="471">
        <f t="shared" si="8"/>
        <v>3.15</v>
      </c>
      <c r="N296" s="472">
        <f t="shared" si="9"/>
        <v>24.74325</v>
      </c>
      <c r="O296" s="466"/>
      <c r="Q296" s="457"/>
    </row>
    <row r="297" spans="1:17" x14ac:dyDescent="0.2">
      <c r="A297" s="457"/>
      <c r="C297" s="466" t="s">
        <v>1532</v>
      </c>
      <c r="D297" s="940" t="s">
        <v>351</v>
      </c>
      <c r="E297" s="940" t="s">
        <v>351</v>
      </c>
      <c r="F297" s="466" t="s">
        <v>1558</v>
      </c>
      <c r="G297" s="940" t="s">
        <v>360</v>
      </c>
      <c r="H297" s="940" t="s">
        <v>1732</v>
      </c>
      <c r="I297" s="675" t="b">
        <v>0</v>
      </c>
      <c r="J297" s="473">
        <v>1</v>
      </c>
      <c r="K297" s="466" t="s">
        <v>1255</v>
      </c>
      <c r="L297" s="474">
        <v>6.1759999999999993</v>
      </c>
      <c r="M297" s="471">
        <f t="shared" si="8"/>
        <v>3.15</v>
      </c>
      <c r="N297" s="472">
        <f t="shared" si="9"/>
        <v>19.454399999999996</v>
      </c>
      <c r="O297" s="466"/>
      <c r="Q297" s="457"/>
    </row>
    <row r="298" spans="1:17" x14ac:dyDescent="0.2">
      <c r="A298" s="457"/>
      <c r="C298" s="466" t="s">
        <v>1532</v>
      </c>
      <c r="D298" s="940" t="s">
        <v>351</v>
      </c>
      <c r="E298" s="940" t="s">
        <v>351</v>
      </c>
      <c r="F298" s="466" t="s">
        <v>1534</v>
      </c>
      <c r="G298" s="940" t="s">
        <v>311</v>
      </c>
      <c r="H298" s="940" t="s">
        <v>311</v>
      </c>
      <c r="I298" s="675" t="b">
        <v>0</v>
      </c>
      <c r="J298" s="473">
        <v>1</v>
      </c>
      <c r="K298" s="466" t="s">
        <v>1255</v>
      </c>
      <c r="L298" s="474">
        <v>2.6729999999999996</v>
      </c>
      <c r="M298" s="471">
        <f t="shared" si="8"/>
        <v>3.15</v>
      </c>
      <c r="N298" s="472">
        <f t="shared" si="9"/>
        <v>8.4199499999999983</v>
      </c>
      <c r="O298" s="466"/>
      <c r="Q298" s="457"/>
    </row>
    <row r="299" spans="1:17" x14ac:dyDescent="0.2">
      <c r="A299" s="457"/>
      <c r="C299" s="466" t="s">
        <v>1532</v>
      </c>
      <c r="D299" s="940" t="s">
        <v>351</v>
      </c>
      <c r="E299" s="940" t="s">
        <v>351</v>
      </c>
      <c r="F299" s="466" t="s">
        <v>1604</v>
      </c>
      <c r="G299" s="940" t="s">
        <v>311</v>
      </c>
      <c r="H299" s="940" t="s">
        <v>311</v>
      </c>
      <c r="I299" s="675" t="b">
        <v>0</v>
      </c>
      <c r="J299" s="473">
        <v>2</v>
      </c>
      <c r="K299" s="466" t="s">
        <v>1255</v>
      </c>
      <c r="L299" s="474">
        <v>8.5460000000000012</v>
      </c>
      <c r="M299" s="471">
        <f t="shared" si="8"/>
        <v>3.15</v>
      </c>
      <c r="N299" s="472">
        <f t="shared" si="9"/>
        <v>26.919900000000002</v>
      </c>
      <c r="O299" s="466"/>
      <c r="Q299" s="457"/>
    </row>
    <row r="300" spans="1:17" x14ac:dyDescent="0.2">
      <c r="A300" s="457"/>
      <c r="C300" s="466" t="s">
        <v>1532</v>
      </c>
      <c r="D300" s="940" t="s">
        <v>351</v>
      </c>
      <c r="E300" s="940" t="s">
        <v>351</v>
      </c>
      <c r="F300" s="466" t="s">
        <v>1549</v>
      </c>
      <c r="G300" s="940" t="s">
        <v>322</v>
      </c>
      <c r="H300" s="940" t="s">
        <v>322</v>
      </c>
      <c r="I300" s="675" t="b">
        <v>0</v>
      </c>
      <c r="J300" s="473">
        <v>2</v>
      </c>
      <c r="K300" s="466" t="s">
        <v>1255</v>
      </c>
      <c r="L300" s="474">
        <v>7.1289999999999996</v>
      </c>
      <c r="M300" s="471">
        <f t="shared" si="8"/>
        <v>3.15</v>
      </c>
      <c r="N300" s="472">
        <f t="shared" si="9"/>
        <v>22.456349999999997</v>
      </c>
      <c r="O300" s="466"/>
      <c r="Q300" s="457"/>
    </row>
    <row r="301" spans="1:17" x14ac:dyDescent="0.2">
      <c r="A301" s="457"/>
      <c r="C301" s="466" t="s">
        <v>1532</v>
      </c>
      <c r="D301" s="940" t="s">
        <v>351</v>
      </c>
      <c r="E301" s="940" t="s">
        <v>351</v>
      </c>
      <c r="F301" s="466" t="s">
        <v>1621</v>
      </c>
      <c r="G301" s="940" t="s">
        <v>322</v>
      </c>
      <c r="H301" s="940" t="s">
        <v>322</v>
      </c>
      <c r="I301" s="675" t="b">
        <v>0</v>
      </c>
      <c r="J301" s="473">
        <v>1</v>
      </c>
      <c r="K301" s="466" t="s">
        <v>1255</v>
      </c>
      <c r="L301" s="474">
        <v>4.0149999999999997</v>
      </c>
      <c r="M301" s="471">
        <f t="shared" si="8"/>
        <v>3.15</v>
      </c>
      <c r="N301" s="472">
        <f t="shared" si="9"/>
        <v>12.647249999999998</v>
      </c>
      <c r="O301" s="466"/>
      <c r="Q301" s="457"/>
    </row>
    <row r="302" spans="1:17" x14ac:dyDescent="0.2">
      <c r="A302" s="457"/>
      <c r="C302" s="466" t="s">
        <v>1532</v>
      </c>
      <c r="D302" s="940" t="s">
        <v>351</v>
      </c>
      <c r="E302" s="940" t="s">
        <v>351</v>
      </c>
      <c r="F302" s="466" t="s">
        <v>1564</v>
      </c>
      <c r="G302" s="940" t="s">
        <v>330</v>
      </c>
      <c r="H302" s="940" t="s">
        <v>330</v>
      </c>
      <c r="I302" s="675" t="b">
        <v>0</v>
      </c>
      <c r="J302" s="473">
        <v>1</v>
      </c>
      <c r="K302" s="466" t="s">
        <v>1255</v>
      </c>
      <c r="L302" s="474">
        <v>1.31</v>
      </c>
      <c r="M302" s="471">
        <f t="shared" si="8"/>
        <v>3.15</v>
      </c>
      <c r="N302" s="472">
        <f t="shared" si="9"/>
        <v>4.1265000000000001</v>
      </c>
      <c r="O302" s="466"/>
      <c r="Q302" s="457"/>
    </row>
    <row r="303" spans="1:17" x14ac:dyDescent="0.2">
      <c r="A303" s="457"/>
      <c r="C303" s="466" t="s">
        <v>1532</v>
      </c>
      <c r="D303" s="940" t="s">
        <v>351</v>
      </c>
      <c r="E303" s="940" t="s">
        <v>351</v>
      </c>
      <c r="F303" s="466" t="s">
        <v>1615</v>
      </c>
      <c r="G303" s="940" t="s">
        <v>292</v>
      </c>
      <c r="H303" s="940" t="s">
        <v>292</v>
      </c>
      <c r="I303" s="675" t="b">
        <v>0</v>
      </c>
      <c r="J303" s="473">
        <v>1</v>
      </c>
      <c r="K303" s="466" t="s">
        <v>1255</v>
      </c>
      <c r="L303" s="474">
        <v>2.3000000000000003</v>
      </c>
      <c r="M303" s="471">
        <f t="shared" si="8"/>
        <v>3.15</v>
      </c>
      <c r="N303" s="472">
        <f t="shared" si="9"/>
        <v>7.245000000000001</v>
      </c>
      <c r="O303" s="466"/>
      <c r="Q303" s="457"/>
    </row>
    <row r="304" spans="1:17" x14ac:dyDescent="0.2">
      <c r="A304" s="457"/>
      <c r="C304" s="466" t="s">
        <v>1532</v>
      </c>
      <c r="D304" s="940" t="s">
        <v>351</v>
      </c>
      <c r="E304" s="940" t="s">
        <v>351</v>
      </c>
      <c r="F304" s="466" t="s">
        <v>1596</v>
      </c>
      <c r="G304" s="940" t="s">
        <v>340</v>
      </c>
      <c r="H304" s="940" t="s">
        <v>340</v>
      </c>
      <c r="I304" s="675" t="b">
        <v>0</v>
      </c>
      <c r="J304" s="473">
        <v>1</v>
      </c>
      <c r="K304" s="466" t="s">
        <v>1255</v>
      </c>
      <c r="L304" s="474">
        <v>3.5949999999999998</v>
      </c>
      <c r="M304" s="471">
        <f t="shared" si="8"/>
        <v>3.15</v>
      </c>
      <c r="N304" s="472">
        <f t="shared" si="9"/>
        <v>11.324249999999999</v>
      </c>
      <c r="O304" s="466"/>
      <c r="Q304" s="457"/>
    </row>
    <row r="305" spans="1:17" x14ac:dyDescent="0.2">
      <c r="A305" s="457"/>
      <c r="C305" s="466" t="s">
        <v>1532</v>
      </c>
      <c r="D305" s="940" t="s">
        <v>351</v>
      </c>
      <c r="E305" s="940" t="s">
        <v>351</v>
      </c>
      <c r="F305" s="466" t="s">
        <v>1706</v>
      </c>
      <c r="G305" s="940" t="s">
        <v>630</v>
      </c>
      <c r="H305" s="940" t="s">
        <v>630</v>
      </c>
      <c r="I305" s="675" t="b">
        <v>0</v>
      </c>
      <c r="J305" s="473">
        <v>1</v>
      </c>
      <c r="K305" s="466" t="s">
        <v>1255</v>
      </c>
      <c r="L305" s="474">
        <v>9.5650000000000013</v>
      </c>
      <c r="M305" s="471">
        <f t="shared" si="8"/>
        <v>3.15</v>
      </c>
      <c r="N305" s="472">
        <f t="shared" si="9"/>
        <v>30.129750000000005</v>
      </c>
      <c r="O305" s="466"/>
      <c r="Q305" s="457"/>
    </row>
    <row r="306" spans="1:17" x14ac:dyDescent="0.2">
      <c r="A306" s="457"/>
      <c r="C306" s="466" t="s">
        <v>1532</v>
      </c>
      <c r="D306" s="940" t="s">
        <v>351</v>
      </c>
      <c r="E306" s="940" t="s">
        <v>351</v>
      </c>
      <c r="F306" s="466" t="s">
        <v>1717</v>
      </c>
      <c r="G306" s="940" t="s">
        <v>590</v>
      </c>
      <c r="H306" s="940" t="s">
        <v>1735</v>
      </c>
      <c r="I306" s="675" t="b">
        <v>0</v>
      </c>
      <c r="J306" s="473">
        <v>1</v>
      </c>
      <c r="K306" s="466" t="s">
        <v>1255</v>
      </c>
      <c r="L306" s="474">
        <v>5.5</v>
      </c>
      <c r="M306" s="471">
        <f t="shared" si="8"/>
        <v>3.15</v>
      </c>
      <c r="N306" s="472">
        <f t="shared" si="9"/>
        <v>17.324999999999999</v>
      </c>
      <c r="O306" s="466"/>
      <c r="Q306" s="457"/>
    </row>
    <row r="307" spans="1:17" x14ac:dyDescent="0.2">
      <c r="A307" s="457"/>
      <c r="C307" s="466" t="s">
        <v>1571</v>
      </c>
      <c r="D307" s="940" t="s">
        <v>351</v>
      </c>
      <c r="E307" s="940" t="s">
        <v>351</v>
      </c>
      <c r="F307" s="466" t="s">
        <v>1526</v>
      </c>
      <c r="G307" s="940" t="s">
        <v>326</v>
      </c>
      <c r="H307" s="940" t="s">
        <v>326</v>
      </c>
      <c r="I307" s="675" t="b">
        <v>0</v>
      </c>
      <c r="J307" s="473">
        <v>1</v>
      </c>
      <c r="K307" s="466" t="s">
        <v>1255</v>
      </c>
      <c r="L307" s="474">
        <v>8.1</v>
      </c>
      <c r="M307" s="471">
        <f t="shared" si="8"/>
        <v>3.15</v>
      </c>
      <c r="N307" s="472">
        <f t="shared" si="9"/>
        <v>25.514999999999997</v>
      </c>
      <c r="O307" s="466"/>
      <c r="Q307" s="457"/>
    </row>
    <row r="308" spans="1:17" x14ac:dyDescent="0.2">
      <c r="A308" s="457"/>
      <c r="C308" s="466" t="s">
        <v>1648</v>
      </c>
      <c r="D308" s="940" t="s">
        <v>351</v>
      </c>
      <c r="E308" s="940" t="s">
        <v>351</v>
      </c>
      <c r="F308" s="466" t="s">
        <v>1557</v>
      </c>
      <c r="G308" s="940" t="s">
        <v>1466</v>
      </c>
      <c r="H308" s="940" t="s">
        <v>1466</v>
      </c>
      <c r="I308" s="675" t="b">
        <v>0</v>
      </c>
      <c r="J308" s="473">
        <v>1</v>
      </c>
      <c r="K308" s="466" t="s">
        <v>1255</v>
      </c>
      <c r="L308" s="474">
        <v>3.3449999999999998</v>
      </c>
      <c r="M308" s="471">
        <f t="shared" si="8"/>
        <v>3.15</v>
      </c>
      <c r="N308" s="472">
        <f t="shared" si="9"/>
        <v>10.53675</v>
      </c>
      <c r="O308" s="466"/>
      <c r="Q308" s="457"/>
    </row>
    <row r="309" spans="1:17" x14ac:dyDescent="0.2">
      <c r="A309" s="457"/>
      <c r="C309" s="466" t="s">
        <v>1648</v>
      </c>
      <c r="D309" s="940" t="s">
        <v>351</v>
      </c>
      <c r="E309" s="940" t="s">
        <v>351</v>
      </c>
      <c r="F309" s="466" t="s">
        <v>1682</v>
      </c>
      <c r="G309" s="940" t="s">
        <v>527</v>
      </c>
      <c r="H309" s="940" t="s">
        <v>527</v>
      </c>
      <c r="I309" s="675" t="b">
        <v>0</v>
      </c>
      <c r="J309" s="473">
        <v>1</v>
      </c>
      <c r="K309" s="466" t="s">
        <v>1255</v>
      </c>
      <c r="L309" s="474">
        <v>9.2530000000000001</v>
      </c>
      <c r="M309" s="471">
        <f t="shared" si="8"/>
        <v>3.15</v>
      </c>
      <c r="N309" s="472">
        <f t="shared" si="9"/>
        <v>29.14695</v>
      </c>
      <c r="O309" s="466"/>
      <c r="Q309" s="457"/>
    </row>
    <row r="310" spans="1:17" x14ac:dyDescent="0.2">
      <c r="A310" s="457"/>
      <c r="C310" s="466" t="s">
        <v>1589</v>
      </c>
      <c r="D310" s="940" t="s">
        <v>351</v>
      </c>
      <c r="E310" s="940" t="s">
        <v>351</v>
      </c>
      <c r="F310" s="466" t="s">
        <v>1576</v>
      </c>
      <c r="G310" s="940" t="s">
        <v>360</v>
      </c>
      <c r="H310" s="940" t="s">
        <v>509</v>
      </c>
      <c r="I310" s="675" t="b">
        <v>0</v>
      </c>
      <c r="J310" s="473">
        <v>1</v>
      </c>
      <c r="K310" s="466" t="s">
        <v>1255</v>
      </c>
      <c r="L310" s="474">
        <v>1.9609999999999999</v>
      </c>
      <c r="M310" s="471">
        <f t="shared" si="8"/>
        <v>3.15</v>
      </c>
      <c r="N310" s="472">
        <f t="shared" si="9"/>
        <v>6.1771499999999993</v>
      </c>
      <c r="O310" s="466"/>
      <c r="Q310" s="457"/>
    </row>
    <row r="311" spans="1:17" x14ac:dyDescent="0.2">
      <c r="A311" s="457"/>
      <c r="C311" s="466" t="s">
        <v>1533</v>
      </c>
      <c r="D311" s="940" t="s">
        <v>351</v>
      </c>
      <c r="E311" s="940" t="s">
        <v>351</v>
      </c>
      <c r="F311" s="466" t="s">
        <v>1586</v>
      </c>
      <c r="G311" s="940" t="s">
        <v>360</v>
      </c>
      <c r="H311" s="940" t="s">
        <v>1732</v>
      </c>
      <c r="I311" s="675" t="b">
        <v>0</v>
      </c>
      <c r="J311" s="473">
        <v>1</v>
      </c>
      <c r="K311" s="466" t="s">
        <v>1255</v>
      </c>
      <c r="L311" s="474">
        <v>5.2119999999999997</v>
      </c>
      <c r="M311" s="471">
        <f t="shared" si="8"/>
        <v>3.15</v>
      </c>
      <c r="N311" s="472">
        <f t="shared" si="9"/>
        <v>16.4178</v>
      </c>
      <c r="O311" s="466"/>
      <c r="Q311" s="457"/>
    </row>
    <row r="312" spans="1:17" x14ac:dyDescent="0.2">
      <c r="A312" s="457"/>
      <c r="C312" s="466" t="s">
        <v>1533</v>
      </c>
      <c r="D312" s="940" t="s">
        <v>351</v>
      </c>
      <c r="E312" s="940" t="s">
        <v>351</v>
      </c>
      <c r="F312" s="466" t="s">
        <v>1530</v>
      </c>
      <c r="G312" s="940" t="s">
        <v>326</v>
      </c>
      <c r="H312" s="940" t="s">
        <v>326</v>
      </c>
      <c r="I312" s="675" t="b">
        <v>0</v>
      </c>
      <c r="J312" s="473">
        <v>1</v>
      </c>
      <c r="K312" s="466" t="s">
        <v>1255</v>
      </c>
      <c r="L312" s="474">
        <v>7.9</v>
      </c>
      <c r="M312" s="471">
        <f t="shared" si="8"/>
        <v>3.15</v>
      </c>
      <c r="N312" s="472">
        <f t="shared" si="9"/>
        <v>24.885000000000002</v>
      </c>
      <c r="O312" s="466"/>
      <c r="Q312" s="457"/>
    </row>
    <row r="313" spans="1:17" x14ac:dyDescent="0.2">
      <c r="A313" s="457"/>
      <c r="C313" s="674" t="s">
        <v>1533</v>
      </c>
      <c r="D313" s="940" t="s">
        <v>351</v>
      </c>
      <c r="E313" s="940" t="s">
        <v>351</v>
      </c>
      <c r="F313" s="674" t="s">
        <v>1555</v>
      </c>
      <c r="G313" s="940" t="s">
        <v>311</v>
      </c>
      <c r="H313" s="940" t="s">
        <v>311</v>
      </c>
      <c r="I313" s="675" t="b">
        <v>0</v>
      </c>
      <c r="J313" s="473">
        <v>1</v>
      </c>
      <c r="K313" s="674" t="s">
        <v>1255</v>
      </c>
      <c r="L313" s="474">
        <v>1.3560000000000001</v>
      </c>
      <c r="M313" s="471">
        <f t="shared" ref="M313:M314" si="10">IF(K313="","", INDEX(CNTR_EFListSelected,MATCH(K313,CORSIA_FuelsList,0)))</f>
        <v>3.15</v>
      </c>
      <c r="N313" s="472">
        <f t="shared" ref="N313:N314" si="11">IF(COUNT(L313:M313)=2,L313*M313,"")</f>
        <v>4.2713999999999999</v>
      </c>
      <c r="O313" s="674"/>
      <c r="Q313" s="457"/>
    </row>
    <row r="314" spans="1:17" x14ac:dyDescent="0.2">
      <c r="A314" s="457"/>
      <c r="C314" s="674" t="s">
        <v>1533</v>
      </c>
      <c r="D314" s="940" t="s">
        <v>351</v>
      </c>
      <c r="E314" s="940" t="s">
        <v>351</v>
      </c>
      <c r="F314" s="674" t="s">
        <v>1549</v>
      </c>
      <c r="G314" s="940" t="s">
        <v>322</v>
      </c>
      <c r="H314" s="940" t="s">
        <v>322</v>
      </c>
      <c r="I314" s="675" t="b">
        <v>0</v>
      </c>
      <c r="J314" s="473">
        <v>1</v>
      </c>
      <c r="K314" s="674" t="s">
        <v>1255</v>
      </c>
      <c r="L314" s="474">
        <v>4.0659999999999998</v>
      </c>
      <c r="M314" s="471">
        <f t="shared" si="10"/>
        <v>3.15</v>
      </c>
      <c r="N314" s="472">
        <f t="shared" si="11"/>
        <v>12.807899999999998</v>
      </c>
      <c r="O314" s="674"/>
      <c r="Q314" s="457"/>
    </row>
    <row r="315" spans="1:17" x14ac:dyDescent="0.2">
      <c r="A315" s="457"/>
      <c r="C315" s="674" t="s">
        <v>1533</v>
      </c>
      <c r="D315" s="940" t="s">
        <v>351</v>
      </c>
      <c r="E315" s="940" t="s">
        <v>351</v>
      </c>
      <c r="F315" s="674" t="s">
        <v>1682</v>
      </c>
      <c r="G315" s="940" t="s">
        <v>527</v>
      </c>
      <c r="H315" s="940" t="s">
        <v>527</v>
      </c>
      <c r="I315" s="675" t="b">
        <v>0</v>
      </c>
      <c r="J315" s="473">
        <v>1</v>
      </c>
      <c r="K315" s="674" t="s">
        <v>1255</v>
      </c>
      <c r="L315" s="474">
        <v>10.500000000000002</v>
      </c>
      <c r="M315" s="471">
        <f t="shared" ref="M315:M366" si="12">IF(K315="","", INDEX(CNTR_EFListSelected,MATCH(K315,CORSIA_FuelsList,0)))</f>
        <v>3.15</v>
      </c>
      <c r="N315" s="472">
        <f t="shared" ref="N315:N366" si="13">IF(COUNT(L315:M315)=2,L315*M315,"")</f>
        <v>33.075000000000003</v>
      </c>
      <c r="O315" s="674"/>
      <c r="Q315" s="457"/>
    </row>
    <row r="316" spans="1:17" x14ac:dyDescent="0.2">
      <c r="A316" s="457"/>
      <c r="C316" s="674" t="s">
        <v>1533</v>
      </c>
      <c r="D316" s="940" t="s">
        <v>351</v>
      </c>
      <c r="E316" s="940" t="s">
        <v>351</v>
      </c>
      <c r="F316" s="674" t="s">
        <v>1596</v>
      </c>
      <c r="G316" s="940" t="s">
        <v>340</v>
      </c>
      <c r="H316" s="940" t="s">
        <v>340</v>
      </c>
      <c r="I316" s="675" t="b">
        <v>0</v>
      </c>
      <c r="J316" s="473">
        <v>1</v>
      </c>
      <c r="K316" s="674" t="s">
        <v>1255</v>
      </c>
      <c r="L316" s="474">
        <v>2.5</v>
      </c>
      <c r="M316" s="471">
        <f t="shared" si="12"/>
        <v>3.15</v>
      </c>
      <c r="N316" s="472">
        <f t="shared" si="13"/>
        <v>7.875</v>
      </c>
      <c r="O316" s="674"/>
      <c r="Q316" s="457"/>
    </row>
    <row r="317" spans="1:17" x14ac:dyDescent="0.2">
      <c r="A317" s="457"/>
      <c r="C317" s="674" t="s">
        <v>1577</v>
      </c>
      <c r="D317" s="940" t="s">
        <v>351</v>
      </c>
      <c r="E317" s="940" t="s">
        <v>351</v>
      </c>
      <c r="F317" s="674" t="s">
        <v>1578</v>
      </c>
      <c r="G317" s="940" t="s">
        <v>577</v>
      </c>
      <c r="H317" s="940" t="s">
        <v>577</v>
      </c>
      <c r="I317" s="675" t="b">
        <v>0</v>
      </c>
      <c r="J317" s="473">
        <v>1</v>
      </c>
      <c r="K317" s="674" t="s">
        <v>1255</v>
      </c>
      <c r="L317" s="474">
        <v>9.1660000000000004</v>
      </c>
      <c r="M317" s="471">
        <f t="shared" si="12"/>
        <v>3.15</v>
      </c>
      <c r="N317" s="472">
        <f t="shared" si="13"/>
        <v>28.872900000000001</v>
      </c>
      <c r="O317" s="674"/>
      <c r="Q317" s="457"/>
    </row>
    <row r="318" spans="1:17" x14ac:dyDescent="0.2">
      <c r="A318" s="457"/>
      <c r="C318" s="674" t="s">
        <v>1577</v>
      </c>
      <c r="D318" s="940" t="s">
        <v>351</v>
      </c>
      <c r="E318" s="940" t="s">
        <v>351</v>
      </c>
      <c r="F318" s="674" t="s">
        <v>1727</v>
      </c>
      <c r="G318" s="940" t="s">
        <v>480</v>
      </c>
      <c r="H318" s="940" t="s">
        <v>480</v>
      </c>
      <c r="I318" s="675" t="b">
        <v>0</v>
      </c>
      <c r="J318" s="473">
        <v>1</v>
      </c>
      <c r="K318" s="674" t="s">
        <v>1255</v>
      </c>
      <c r="L318" s="474">
        <v>10.991999999999997</v>
      </c>
      <c r="M318" s="471">
        <f t="shared" si="12"/>
        <v>3.15</v>
      </c>
      <c r="N318" s="472">
        <f t="shared" si="13"/>
        <v>34.624799999999993</v>
      </c>
      <c r="O318" s="674"/>
      <c r="Q318" s="457"/>
    </row>
    <row r="319" spans="1:17" x14ac:dyDescent="0.2">
      <c r="A319" s="457"/>
      <c r="C319" s="674" t="s">
        <v>1577</v>
      </c>
      <c r="D319" s="940" t="s">
        <v>351</v>
      </c>
      <c r="E319" s="940" t="s">
        <v>351</v>
      </c>
      <c r="F319" s="674" t="s">
        <v>1549</v>
      </c>
      <c r="G319" s="940" t="s">
        <v>322</v>
      </c>
      <c r="H319" s="940" t="s">
        <v>322</v>
      </c>
      <c r="I319" s="675" t="b">
        <v>0</v>
      </c>
      <c r="J319" s="473">
        <v>1</v>
      </c>
      <c r="K319" s="674" t="s">
        <v>1255</v>
      </c>
      <c r="L319" s="474">
        <v>4.92</v>
      </c>
      <c r="M319" s="471">
        <f t="shared" si="12"/>
        <v>3.15</v>
      </c>
      <c r="N319" s="472">
        <f t="shared" si="13"/>
        <v>15.497999999999999</v>
      </c>
      <c r="O319" s="674"/>
      <c r="Q319" s="457"/>
    </row>
    <row r="320" spans="1:17" x14ac:dyDescent="0.2">
      <c r="A320" s="457"/>
      <c r="C320" s="674" t="s">
        <v>1625</v>
      </c>
      <c r="D320" s="940" t="s">
        <v>351</v>
      </c>
      <c r="E320" s="940" t="s">
        <v>351</v>
      </c>
      <c r="F320" s="674" t="s">
        <v>1624</v>
      </c>
      <c r="G320" s="940" t="s">
        <v>326</v>
      </c>
      <c r="H320" s="940" t="s">
        <v>326</v>
      </c>
      <c r="I320" s="675" t="b">
        <v>0</v>
      </c>
      <c r="J320" s="473">
        <v>1</v>
      </c>
      <c r="K320" s="674" t="s">
        <v>1255</v>
      </c>
      <c r="L320" s="474">
        <v>7.3999999999999995</v>
      </c>
      <c r="M320" s="471">
        <f t="shared" si="12"/>
        <v>3.15</v>
      </c>
      <c r="N320" s="472">
        <f t="shared" si="13"/>
        <v>23.31</v>
      </c>
      <c r="O320" s="674"/>
      <c r="Q320" s="457"/>
    </row>
    <row r="321" spans="1:17" x14ac:dyDescent="0.2">
      <c r="A321" s="457"/>
      <c r="C321" s="674" t="s">
        <v>1567</v>
      </c>
      <c r="D321" s="940" t="s">
        <v>351</v>
      </c>
      <c r="E321" s="940" t="s">
        <v>351</v>
      </c>
      <c r="F321" s="674" t="s">
        <v>1566</v>
      </c>
      <c r="G321" s="940" t="s">
        <v>353</v>
      </c>
      <c r="H321" s="940" t="s">
        <v>353</v>
      </c>
      <c r="I321" s="675" t="b">
        <v>0</v>
      </c>
      <c r="J321" s="473">
        <v>1</v>
      </c>
      <c r="K321" s="674" t="s">
        <v>1255</v>
      </c>
      <c r="L321" s="474">
        <v>10.144</v>
      </c>
      <c r="M321" s="471">
        <f t="shared" si="12"/>
        <v>3.15</v>
      </c>
      <c r="N321" s="472">
        <f t="shared" si="13"/>
        <v>31.953599999999998</v>
      </c>
      <c r="O321" s="674"/>
      <c r="Q321" s="457"/>
    </row>
    <row r="322" spans="1:17" x14ac:dyDescent="0.2">
      <c r="A322" s="457"/>
      <c r="C322" s="674" t="s">
        <v>1567</v>
      </c>
      <c r="D322" s="940" t="s">
        <v>351</v>
      </c>
      <c r="E322" s="940" t="s">
        <v>351</v>
      </c>
      <c r="F322" s="674" t="s">
        <v>1549</v>
      </c>
      <c r="G322" s="940" t="s">
        <v>322</v>
      </c>
      <c r="H322" s="940" t="s">
        <v>322</v>
      </c>
      <c r="I322" s="675" t="b">
        <v>0</v>
      </c>
      <c r="J322" s="473">
        <v>1</v>
      </c>
      <c r="K322" s="674" t="s">
        <v>1255</v>
      </c>
      <c r="L322" s="474">
        <v>3.8519999999999999</v>
      </c>
      <c r="M322" s="471">
        <f t="shared" si="12"/>
        <v>3.15</v>
      </c>
      <c r="N322" s="472">
        <f t="shared" si="13"/>
        <v>12.133799999999999</v>
      </c>
      <c r="O322" s="674"/>
      <c r="Q322" s="457"/>
    </row>
    <row r="323" spans="1:17" x14ac:dyDescent="0.2">
      <c r="A323" s="457"/>
      <c r="C323" s="674" t="s">
        <v>1567</v>
      </c>
      <c r="D323" s="940" t="s">
        <v>351</v>
      </c>
      <c r="E323" s="940" t="s">
        <v>351</v>
      </c>
      <c r="F323" s="674" t="s">
        <v>1600</v>
      </c>
      <c r="G323" s="940" t="s">
        <v>322</v>
      </c>
      <c r="H323" s="940" t="s">
        <v>322</v>
      </c>
      <c r="I323" s="675" t="b">
        <v>0</v>
      </c>
      <c r="J323" s="473">
        <v>1</v>
      </c>
      <c r="K323" s="674" t="s">
        <v>1255</v>
      </c>
      <c r="L323" s="474">
        <v>4.1870000000000003</v>
      </c>
      <c r="M323" s="471">
        <f t="shared" si="12"/>
        <v>3.15</v>
      </c>
      <c r="N323" s="472">
        <f t="shared" si="13"/>
        <v>13.18905</v>
      </c>
      <c r="O323" s="674"/>
      <c r="Q323" s="457"/>
    </row>
    <row r="324" spans="1:17" x14ac:dyDescent="0.2">
      <c r="A324" s="457"/>
      <c r="C324" s="674" t="s">
        <v>1554</v>
      </c>
      <c r="D324" s="940" t="s">
        <v>351</v>
      </c>
      <c r="E324" s="940" t="s">
        <v>351</v>
      </c>
      <c r="F324" s="674" t="s">
        <v>1530</v>
      </c>
      <c r="G324" s="940" t="s">
        <v>326</v>
      </c>
      <c r="H324" s="940" t="s">
        <v>326</v>
      </c>
      <c r="I324" s="675" t="b">
        <v>0</v>
      </c>
      <c r="J324" s="473">
        <v>1</v>
      </c>
      <c r="K324" s="674" t="s">
        <v>1255</v>
      </c>
      <c r="L324" s="474">
        <v>7.4559999999999986</v>
      </c>
      <c r="M324" s="471">
        <f t="shared" si="12"/>
        <v>3.15</v>
      </c>
      <c r="N324" s="472">
        <f t="shared" si="13"/>
        <v>23.486399999999996</v>
      </c>
      <c r="O324" s="674"/>
      <c r="Q324" s="457"/>
    </row>
    <row r="325" spans="1:17" x14ac:dyDescent="0.2">
      <c r="A325" s="457"/>
      <c r="C325" s="674" t="s">
        <v>1582</v>
      </c>
      <c r="D325" s="940" t="s">
        <v>311</v>
      </c>
      <c r="E325" s="940" t="s">
        <v>311</v>
      </c>
      <c r="F325" s="674" t="s">
        <v>1583</v>
      </c>
      <c r="G325" s="940" t="s">
        <v>360</v>
      </c>
      <c r="H325" s="940" t="s">
        <v>1732</v>
      </c>
      <c r="I325" s="675" t="b">
        <v>0</v>
      </c>
      <c r="J325" s="473">
        <v>1</v>
      </c>
      <c r="K325" s="674" t="s">
        <v>1255</v>
      </c>
      <c r="L325" s="474">
        <v>3.4000000000000004</v>
      </c>
      <c r="M325" s="471">
        <f t="shared" si="12"/>
        <v>3.15</v>
      </c>
      <c r="N325" s="472">
        <f t="shared" si="13"/>
        <v>10.71</v>
      </c>
      <c r="O325" s="674"/>
      <c r="Q325" s="457"/>
    </row>
    <row r="326" spans="1:17" x14ac:dyDescent="0.2">
      <c r="A326" s="457"/>
      <c r="C326" s="674" t="s">
        <v>1594</v>
      </c>
      <c r="D326" s="940" t="s">
        <v>311</v>
      </c>
      <c r="E326" s="940" t="s">
        <v>311</v>
      </c>
      <c r="F326" s="674" t="s">
        <v>1567</v>
      </c>
      <c r="G326" s="940" t="s">
        <v>351</v>
      </c>
      <c r="H326" s="940" t="s">
        <v>351</v>
      </c>
      <c r="I326" s="675" t="b">
        <v>0</v>
      </c>
      <c r="J326" s="473">
        <v>1</v>
      </c>
      <c r="K326" s="674" t="s">
        <v>1255</v>
      </c>
      <c r="L326" s="474">
        <v>2.278</v>
      </c>
      <c r="M326" s="471">
        <f t="shared" si="12"/>
        <v>3.15</v>
      </c>
      <c r="N326" s="472">
        <f t="shared" si="13"/>
        <v>7.1757</v>
      </c>
      <c r="O326" s="674"/>
      <c r="Q326" s="457"/>
    </row>
    <row r="327" spans="1:17" x14ac:dyDescent="0.2">
      <c r="A327" s="457"/>
      <c r="C327" s="674" t="s">
        <v>1537</v>
      </c>
      <c r="D327" s="940" t="s">
        <v>311</v>
      </c>
      <c r="E327" s="940" t="s">
        <v>311</v>
      </c>
      <c r="F327" s="674" t="s">
        <v>1707</v>
      </c>
      <c r="G327" s="940" t="s">
        <v>630</v>
      </c>
      <c r="H327" s="940" t="s">
        <v>630</v>
      </c>
      <c r="I327" s="675" t="b">
        <v>0</v>
      </c>
      <c r="J327" s="473">
        <v>1</v>
      </c>
      <c r="K327" s="674" t="s">
        <v>1255</v>
      </c>
      <c r="L327" s="474">
        <v>3.2</v>
      </c>
      <c r="M327" s="471">
        <f t="shared" si="12"/>
        <v>3.15</v>
      </c>
      <c r="N327" s="472">
        <f t="shared" si="13"/>
        <v>10.08</v>
      </c>
      <c r="O327" s="674"/>
      <c r="Q327" s="457"/>
    </row>
    <row r="328" spans="1:17" x14ac:dyDescent="0.2">
      <c r="A328" s="457"/>
      <c r="C328" s="674" t="s">
        <v>1537</v>
      </c>
      <c r="D328" s="940" t="s">
        <v>311</v>
      </c>
      <c r="E328" s="940" t="s">
        <v>311</v>
      </c>
      <c r="F328" s="674" t="s">
        <v>1717</v>
      </c>
      <c r="G328" s="940" t="s">
        <v>590</v>
      </c>
      <c r="H328" s="940" t="s">
        <v>1735</v>
      </c>
      <c r="I328" s="675" t="b">
        <v>0</v>
      </c>
      <c r="J328" s="473">
        <v>2</v>
      </c>
      <c r="K328" s="674" t="s">
        <v>1255</v>
      </c>
      <c r="L328" s="474">
        <v>7.1029999999999989</v>
      </c>
      <c r="M328" s="471">
        <f t="shared" si="12"/>
        <v>3.15</v>
      </c>
      <c r="N328" s="472">
        <f t="shared" si="13"/>
        <v>22.374449999999996</v>
      </c>
      <c r="O328" s="674"/>
      <c r="Q328" s="457"/>
    </row>
    <row r="329" spans="1:17" x14ac:dyDescent="0.2">
      <c r="A329" s="457"/>
      <c r="C329" s="674" t="s">
        <v>1553</v>
      </c>
      <c r="D329" s="940" t="s">
        <v>311</v>
      </c>
      <c r="E329" s="940" t="s">
        <v>311</v>
      </c>
      <c r="F329" s="674" t="s">
        <v>1655</v>
      </c>
      <c r="G329" s="940" t="s">
        <v>322</v>
      </c>
      <c r="H329" s="940" t="s">
        <v>322</v>
      </c>
      <c r="I329" s="675" t="b">
        <v>0</v>
      </c>
      <c r="J329" s="473">
        <v>1</v>
      </c>
      <c r="K329" s="674" t="s">
        <v>1255</v>
      </c>
      <c r="L329" s="474">
        <v>2.6</v>
      </c>
      <c r="M329" s="471">
        <f t="shared" si="12"/>
        <v>3.15</v>
      </c>
      <c r="N329" s="472">
        <f t="shared" si="13"/>
        <v>8.19</v>
      </c>
      <c r="O329" s="674"/>
      <c r="Q329" s="457"/>
    </row>
    <row r="330" spans="1:17" x14ac:dyDescent="0.2">
      <c r="A330" s="457"/>
      <c r="C330" s="674" t="s">
        <v>1591</v>
      </c>
      <c r="D330" s="940" t="s">
        <v>311</v>
      </c>
      <c r="E330" s="940" t="s">
        <v>311</v>
      </c>
      <c r="F330" s="674" t="s">
        <v>1631</v>
      </c>
      <c r="G330" s="940" t="s">
        <v>294</v>
      </c>
      <c r="H330" s="940" t="s">
        <v>294</v>
      </c>
      <c r="I330" s="675" t="b">
        <v>0</v>
      </c>
      <c r="J330" s="473">
        <v>1</v>
      </c>
      <c r="K330" s="674" t="s">
        <v>1255</v>
      </c>
      <c r="L330" s="474">
        <v>2.3000000000000003</v>
      </c>
      <c r="M330" s="471">
        <f t="shared" si="12"/>
        <v>3.15</v>
      </c>
      <c r="N330" s="472">
        <f t="shared" si="13"/>
        <v>7.245000000000001</v>
      </c>
      <c r="O330" s="674"/>
      <c r="Q330" s="457"/>
    </row>
    <row r="331" spans="1:17" x14ac:dyDescent="0.2">
      <c r="A331" s="457"/>
      <c r="C331" s="674" t="s">
        <v>1591</v>
      </c>
      <c r="D331" s="940" t="s">
        <v>311</v>
      </c>
      <c r="E331" s="940" t="s">
        <v>311</v>
      </c>
      <c r="F331" s="674" t="s">
        <v>1543</v>
      </c>
      <c r="G331" s="940" t="s">
        <v>314</v>
      </c>
      <c r="H331" s="940" t="s">
        <v>314</v>
      </c>
      <c r="I331" s="675" t="b">
        <v>0</v>
      </c>
      <c r="J331" s="473">
        <v>1</v>
      </c>
      <c r="K331" s="674" t="s">
        <v>1255</v>
      </c>
      <c r="L331" s="474">
        <v>4.3150000000000004</v>
      </c>
      <c r="M331" s="471">
        <f t="shared" si="12"/>
        <v>3.15</v>
      </c>
      <c r="N331" s="472">
        <f t="shared" si="13"/>
        <v>13.592250000000002</v>
      </c>
      <c r="O331" s="674"/>
      <c r="Q331" s="457"/>
    </row>
    <row r="332" spans="1:17" x14ac:dyDescent="0.2">
      <c r="A332" s="457"/>
      <c r="C332" s="674" t="s">
        <v>1591</v>
      </c>
      <c r="D332" s="940" t="s">
        <v>311</v>
      </c>
      <c r="E332" s="940" t="s">
        <v>311</v>
      </c>
      <c r="F332" s="674" t="s">
        <v>1526</v>
      </c>
      <c r="G332" s="940" t="s">
        <v>326</v>
      </c>
      <c r="H332" s="940" t="s">
        <v>326</v>
      </c>
      <c r="I332" s="675" t="b">
        <v>0</v>
      </c>
      <c r="J332" s="473">
        <v>1</v>
      </c>
      <c r="K332" s="674" t="s">
        <v>1255</v>
      </c>
      <c r="L332" s="474">
        <v>6</v>
      </c>
      <c r="M332" s="471">
        <f t="shared" si="12"/>
        <v>3.15</v>
      </c>
      <c r="N332" s="472">
        <f t="shared" si="13"/>
        <v>18.899999999999999</v>
      </c>
      <c r="O332" s="674"/>
      <c r="Q332" s="457"/>
    </row>
    <row r="333" spans="1:17" x14ac:dyDescent="0.2">
      <c r="A333" s="457"/>
      <c r="C333" s="674" t="s">
        <v>1555</v>
      </c>
      <c r="D333" s="940" t="s">
        <v>311</v>
      </c>
      <c r="E333" s="940" t="s">
        <v>311</v>
      </c>
      <c r="F333" s="674" t="s">
        <v>1684</v>
      </c>
      <c r="G333" s="940" t="s">
        <v>615</v>
      </c>
      <c r="H333" s="940" t="s">
        <v>615</v>
      </c>
      <c r="I333" s="675" t="b">
        <v>0</v>
      </c>
      <c r="J333" s="473">
        <v>1</v>
      </c>
      <c r="K333" s="674" t="s">
        <v>1255</v>
      </c>
      <c r="L333" s="474">
        <v>0.77299999999999991</v>
      </c>
      <c r="M333" s="471">
        <f t="shared" si="12"/>
        <v>3.15</v>
      </c>
      <c r="N333" s="472">
        <f t="shared" si="13"/>
        <v>2.4349499999999997</v>
      </c>
      <c r="O333" s="674"/>
      <c r="Q333" s="457"/>
    </row>
    <row r="334" spans="1:17" x14ac:dyDescent="0.2">
      <c r="A334" s="457"/>
      <c r="C334" s="674" t="s">
        <v>1654</v>
      </c>
      <c r="D334" s="940" t="s">
        <v>311</v>
      </c>
      <c r="E334" s="940" t="s">
        <v>311</v>
      </c>
      <c r="F334" s="674" t="s">
        <v>1631</v>
      </c>
      <c r="G334" s="940" t="s">
        <v>294</v>
      </c>
      <c r="H334" s="940" t="s">
        <v>294</v>
      </c>
      <c r="I334" s="675" t="b">
        <v>0</v>
      </c>
      <c r="J334" s="473">
        <v>1</v>
      </c>
      <c r="K334" s="674" t="s">
        <v>1255</v>
      </c>
      <c r="L334" s="474">
        <v>3.1</v>
      </c>
      <c r="M334" s="471">
        <f t="shared" si="12"/>
        <v>3.15</v>
      </c>
      <c r="N334" s="472">
        <f t="shared" si="13"/>
        <v>9.7650000000000006</v>
      </c>
      <c r="O334" s="674"/>
      <c r="Q334" s="457"/>
    </row>
    <row r="335" spans="1:17" x14ac:dyDescent="0.2">
      <c r="A335" s="457"/>
      <c r="C335" s="674" t="s">
        <v>1534</v>
      </c>
      <c r="D335" s="940" t="s">
        <v>311</v>
      </c>
      <c r="E335" s="940" t="s">
        <v>311</v>
      </c>
      <c r="F335" s="674" t="s">
        <v>1606</v>
      </c>
      <c r="G335" s="940" t="s">
        <v>294</v>
      </c>
      <c r="H335" s="940" t="s">
        <v>294</v>
      </c>
      <c r="I335" s="675" t="b">
        <v>0</v>
      </c>
      <c r="J335" s="473">
        <v>1</v>
      </c>
      <c r="K335" s="674" t="s">
        <v>1255</v>
      </c>
      <c r="L335" s="474">
        <v>3.6340000000000003</v>
      </c>
      <c r="M335" s="471">
        <f t="shared" si="12"/>
        <v>3.15</v>
      </c>
      <c r="N335" s="472">
        <f t="shared" si="13"/>
        <v>11.447100000000001</v>
      </c>
      <c r="O335" s="674"/>
      <c r="Q335" s="457"/>
    </row>
    <row r="336" spans="1:17" x14ac:dyDescent="0.2">
      <c r="A336" s="457"/>
      <c r="C336" s="674" t="s">
        <v>1534</v>
      </c>
      <c r="D336" s="940" t="s">
        <v>311</v>
      </c>
      <c r="E336" s="940" t="s">
        <v>311</v>
      </c>
      <c r="F336" s="674" t="s">
        <v>1644</v>
      </c>
      <c r="G336" s="940" t="s">
        <v>314</v>
      </c>
      <c r="H336" s="940" t="s">
        <v>314</v>
      </c>
      <c r="I336" s="675" t="b">
        <v>0</v>
      </c>
      <c r="J336" s="473">
        <v>1</v>
      </c>
      <c r="K336" s="674" t="s">
        <v>1255</v>
      </c>
      <c r="L336" s="474">
        <v>4.2669999999999995</v>
      </c>
      <c r="M336" s="471">
        <f t="shared" si="12"/>
        <v>3.15</v>
      </c>
      <c r="N336" s="472">
        <f t="shared" si="13"/>
        <v>13.441049999999997</v>
      </c>
      <c r="O336" s="674"/>
      <c r="Q336" s="457"/>
    </row>
    <row r="337" spans="1:17" x14ac:dyDescent="0.2">
      <c r="A337" s="457"/>
      <c r="C337" s="674" t="s">
        <v>1534</v>
      </c>
      <c r="D337" s="940" t="s">
        <v>311</v>
      </c>
      <c r="E337" s="940" t="s">
        <v>311</v>
      </c>
      <c r="F337" s="674" t="s">
        <v>1586</v>
      </c>
      <c r="G337" s="940" t="s">
        <v>360</v>
      </c>
      <c r="H337" s="940" t="s">
        <v>1732</v>
      </c>
      <c r="I337" s="675" t="b">
        <v>0</v>
      </c>
      <c r="J337" s="473">
        <v>1</v>
      </c>
      <c r="K337" s="674" t="s">
        <v>1255</v>
      </c>
      <c r="L337" s="474">
        <v>4.9320000000000004</v>
      </c>
      <c r="M337" s="471">
        <f t="shared" si="12"/>
        <v>3.15</v>
      </c>
      <c r="N337" s="472">
        <f t="shared" si="13"/>
        <v>15.5358</v>
      </c>
      <c r="O337" s="674"/>
      <c r="Q337" s="457"/>
    </row>
    <row r="338" spans="1:17" x14ac:dyDescent="0.2">
      <c r="A338" s="457"/>
      <c r="C338" s="674" t="s">
        <v>1534</v>
      </c>
      <c r="D338" s="940" t="s">
        <v>311</v>
      </c>
      <c r="E338" s="940" t="s">
        <v>311</v>
      </c>
      <c r="F338" s="674" t="s">
        <v>1583</v>
      </c>
      <c r="G338" s="940" t="s">
        <v>360</v>
      </c>
      <c r="H338" s="940" t="s">
        <v>1732</v>
      </c>
      <c r="I338" s="675" t="b">
        <v>0</v>
      </c>
      <c r="J338" s="473">
        <v>1</v>
      </c>
      <c r="K338" s="674" t="s">
        <v>1255</v>
      </c>
      <c r="L338" s="474">
        <v>5.0650000000000004</v>
      </c>
      <c r="M338" s="471">
        <f t="shared" si="12"/>
        <v>3.15</v>
      </c>
      <c r="N338" s="472">
        <f t="shared" si="13"/>
        <v>15.954750000000001</v>
      </c>
      <c r="O338" s="674"/>
      <c r="Q338" s="457"/>
    </row>
    <row r="339" spans="1:17" x14ac:dyDescent="0.2">
      <c r="A339" s="457"/>
      <c r="C339" s="674" t="s">
        <v>1534</v>
      </c>
      <c r="D339" s="940" t="s">
        <v>311</v>
      </c>
      <c r="E339" s="940" t="s">
        <v>311</v>
      </c>
      <c r="F339" s="674" t="s">
        <v>1526</v>
      </c>
      <c r="G339" s="940" t="s">
        <v>326</v>
      </c>
      <c r="H339" s="940" t="s">
        <v>326</v>
      </c>
      <c r="I339" s="675" t="b">
        <v>0</v>
      </c>
      <c r="J339" s="473">
        <v>1</v>
      </c>
      <c r="K339" s="674" t="s">
        <v>1255</v>
      </c>
      <c r="L339" s="474">
        <v>5.5609999999999991</v>
      </c>
      <c r="M339" s="471">
        <f t="shared" si="12"/>
        <v>3.15</v>
      </c>
      <c r="N339" s="472">
        <f t="shared" si="13"/>
        <v>17.517149999999997</v>
      </c>
      <c r="O339" s="674"/>
      <c r="Q339" s="457"/>
    </row>
    <row r="340" spans="1:17" x14ac:dyDescent="0.2">
      <c r="A340" s="457"/>
      <c r="C340" s="674" t="s">
        <v>1534</v>
      </c>
      <c r="D340" s="940" t="s">
        <v>311</v>
      </c>
      <c r="E340" s="940" t="s">
        <v>311</v>
      </c>
      <c r="F340" s="674" t="s">
        <v>1638</v>
      </c>
      <c r="G340" s="940" t="s">
        <v>463</v>
      </c>
      <c r="H340" s="940" t="s">
        <v>463</v>
      </c>
      <c r="I340" s="675" t="b">
        <v>0</v>
      </c>
      <c r="J340" s="473">
        <v>1</v>
      </c>
      <c r="K340" s="674" t="s">
        <v>1255</v>
      </c>
      <c r="L340" s="474">
        <v>1.65</v>
      </c>
      <c r="M340" s="471">
        <f t="shared" si="12"/>
        <v>3.15</v>
      </c>
      <c r="N340" s="472">
        <f t="shared" si="13"/>
        <v>5.1974999999999998</v>
      </c>
      <c r="O340" s="674"/>
      <c r="Q340" s="457"/>
    </row>
    <row r="341" spans="1:17" x14ac:dyDescent="0.2">
      <c r="A341" s="457"/>
      <c r="C341" s="674" t="s">
        <v>1534</v>
      </c>
      <c r="D341" s="940" t="s">
        <v>311</v>
      </c>
      <c r="E341" s="940" t="s">
        <v>311</v>
      </c>
      <c r="F341" s="674" t="s">
        <v>1532</v>
      </c>
      <c r="G341" s="940" t="s">
        <v>351</v>
      </c>
      <c r="H341" s="940" t="s">
        <v>351</v>
      </c>
      <c r="I341" s="675" t="b">
        <v>0</v>
      </c>
      <c r="J341" s="473">
        <v>1</v>
      </c>
      <c r="K341" s="674" t="s">
        <v>1255</v>
      </c>
      <c r="L341" s="474">
        <v>2.8000000000000003</v>
      </c>
      <c r="M341" s="471">
        <f t="shared" si="12"/>
        <v>3.15</v>
      </c>
      <c r="N341" s="472">
        <f t="shared" si="13"/>
        <v>8.82</v>
      </c>
      <c r="O341" s="674"/>
      <c r="Q341" s="457"/>
    </row>
    <row r="342" spans="1:17" x14ac:dyDescent="0.2">
      <c r="A342" s="457"/>
      <c r="C342" s="674" t="s">
        <v>1534</v>
      </c>
      <c r="D342" s="940" t="s">
        <v>311</v>
      </c>
      <c r="E342" s="940" t="s">
        <v>311</v>
      </c>
      <c r="F342" s="674" t="s">
        <v>1533</v>
      </c>
      <c r="G342" s="940" t="s">
        <v>351</v>
      </c>
      <c r="H342" s="940" t="s">
        <v>351</v>
      </c>
      <c r="I342" s="675" t="b">
        <v>0</v>
      </c>
      <c r="J342" s="473">
        <v>1</v>
      </c>
      <c r="K342" s="674" t="s">
        <v>1255</v>
      </c>
      <c r="L342" s="474">
        <v>1.35</v>
      </c>
      <c r="M342" s="471">
        <f t="shared" si="12"/>
        <v>3.15</v>
      </c>
      <c r="N342" s="472">
        <f t="shared" si="13"/>
        <v>4.2525000000000004</v>
      </c>
      <c r="O342" s="674"/>
      <c r="Q342" s="457"/>
    </row>
    <row r="343" spans="1:17" x14ac:dyDescent="0.2">
      <c r="A343" s="457"/>
      <c r="C343" s="674" t="s">
        <v>1534</v>
      </c>
      <c r="D343" s="940" t="s">
        <v>311</v>
      </c>
      <c r="E343" s="940" t="s">
        <v>311</v>
      </c>
      <c r="F343" s="674" t="s">
        <v>1621</v>
      </c>
      <c r="G343" s="940" t="s">
        <v>322</v>
      </c>
      <c r="H343" s="940" t="s">
        <v>322</v>
      </c>
      <c r="I343" s="675" t="b">
        <v>0</v>
      </c>
      <c r="J343" s="473">
        <v>1</v>
      </c>
      <c r="K343" s="674" t="s">
        <v>1255</v>
      </c>
      <c r="L343" s="474">
        <v>1.405</v>
      </c>
      <c r="M343" s="471">
        <f t="shared" si="12"/>
        <v>3.15</v>
      </c>
      <c r="N343" s="472">
        <f t="shared" si="13"/>
        <v>4.4257499999999999</v>
      </c>
      <c r="O343" s="674"/>
      <c r="Q343" s="457"/>
    </row>
    <row r="344" spans="1:17" x14ac:dyDescent="0.2">
      <c r="A344" s="457"/>
      <c r="C344" s="674" t="s">
        <v>1534</v>
      </c>
      <c r="D344" s="940" t="s">
        <v>311</v>
      </c>
      <c r="E344" s="940" t="s">
        <v>311</v>
      </c>
      <c r="F344" s="674" t="s">
        <v>1728</v>
      </c>
      <c r="G344" s="940" t="s">
        <v>560</v>
      </c>
      <c r="H344" s="940" t="s">
        <v>560</v>
      </c>
      <c r="I344" s="675" t="b">
        <v>0</v>
      </c>
      <c r="J344" s="473">
        <v>1</v>
      </c>
      <c r="K344" s="674" t="s">
        <v>1255</v>
      </c>
      <c r="L344" s="474">
        <v>1.9000000000000001</v>
      </c>
      <c r="M344" s="471">
        <f t="shared" si="12"/>
        <v>3.15</v>
      </c>
      <c r="N344" s="472">
        <f t="shared" si="13"/>
        <v>5.9850000000000003</v>
      </c>
      <c r="O344" s="674"/>
      <c r="Q344" s="457"/>
    </row>
    <row r="345" spans="1:17" x14ac:dyDescent="0.2">
      <c r="A345" s="457"/>
      <c r="C345" s="674" t="s">
        <v>1534</v>
      </c>
      <c r="D345" s="940" t="s">
        <v>311</v>
      </c>
      <c r="E345" s="940" t="s">
        <v>311</v>
      </c>
      <c r="F345" s="674" t="s">
        <v>1687</v>
      </c>
      <c r="G345" s="940" t="s">
        <v>625</v>
      </c>
      <c r="H345" s="940" t="s">
        <v>625</v>
      </c>
      <c r="I345" s="675" t="b">
        <v>0</v>
      </c>
      <c r="J345" s="473">
        <v>1</v>
      </c>
      <c r="K345" s="674" t="s">
        <v>1255</v>
      </c>
      <c r="L345" s="474">
        <v>2.1</v>
      </c>
      <c r="M345" s="471">
        <f t="shared" si="12"/>
        <v>3.15</v>
      </c>
      <c r="N345" s="472">
        <f t="shared" si="13"/>
        <v>6.6150000000000002</v>
      </c>
      <c r="O345" s="674"/>
      <c r="Q345" s="457"/>
    </row>
    <row r="346" spans="1:17" x14ac:dyDescent="0.2">
      <c r="A346" s="457"/>
      <c r="C346" s="674" t="s">
        <v>1534</v>
      </c>
      <c r="D346" s="940" t="s">
        <v>311</v>
      </c>
      <c r="E346" s="940" t="s">
        <v>311</v>
      </c>
      <c r="F346" s="674" t="s">
        <v>1707</v>
      </c>
      <c r="G346" s="940" t="s">
        <v>630</v>
      </c>
      <c r="H346" s="940" t="s">
        <v>630</v>
      </c>
      <c r="I346" s="675" t="b">
        <v>0</v>
      </c>
      <c r="J346" s="473">
        <v>1</v>
      </c>
      <c r="K346" s="674" t="s">
        <v>1255</v>
      </c>
      <c r="L346" s="474">
        <v>2.9</v>
      </c>
      <c r="M346" s="471">
        <f t="shared" si="12"/>
        <v>3.15</v>
      </c>
      <c r="N346" s="472">
        <f t="shared" si="13"/>
        <v>9.1349999999999998</v>
      </c>
      <c r="O346" s="674"/>
      <c r="Q346" s="457"/>
    </row>
    <row r="347" spans="1:17" x14ac:dyDescent="0.2">
      <c r="A347" s="457"/>
      <c r="C347" s="674" t="s">
        <v>1534</v>
      </c>
      <c r="D347" s="940" t="s">
        <v>311</v>
      </c>
      <c r="E347" s="940" t="s">
        <v>311</v>
      </c>
      <c r="F347" s="674" t="s">
        <v>1712</v>
      </c>
      <c r="G347" s="940" t="s">
        <v>402</v>
      </c>
      <c r="H347" s="940" t="s">
        <v>402</v>
      </c>
      <c r="I347" s="675" t="b">
        <v>0</v>
      </c>
      <c r="J347" s="473">
        <v>1</v>
      </c>
      <c r="K347" s="674" t="s">
        <v>1255</v>
      </c>
      <c r="L347" s="474">
        <v>3.3</v>
      </c>
      <c r="M347" s="471">
        <f t="shared" si="12"/>
        <v>3.15</v>
      </c>
      <c r="N347" s="472">
        <f t="shared" si="13"/>
        <v>10.395</v>
      </c>
      <c r="O347" s="674"/>
      <c r="Q347" s="457"/>
    </row>
    <row r="348" spans="1:17" x14ac:dyDescent="0.2">
      <c r="A348" s="457"/>
      <c r="C348" s="674" t="s">
        <v>1534</v>
      </c>
      <c r="D348" s="940" t="s">
        <v>311</v>
      </c>
      <c r="E348" s="940" t="s">
        <v>311</v>
      </c>
      <c r="F348" s="674" t="s">
        <v>1715</v>
      </c>
      <c r="G348" s="940" t="s">
        <v>590</v>
      </c>
      <c r="H348" s="940" t="s">
        <v>1735</v>
      </c>
      <c r="I348" s="675" t="b">
        <v>0</v>
      </c>
      <c r="J348" s="473">
        <v>1</v>
      </c>
      <c r="K348" s="674" t="s">
        <v>1255</v>
      </c>
      <c r="L348" s="474">
        <v>3.7260000000000004</v>
      </c>
      <c r="M348" s="471">
        <f t="shared" si="12"/>
        <v>3.15</v>
      </c>
      <c r="N348" s="472">
        <f t="shared" si="13"/>
        <v>11.7369</v>
      </c>
      <c r="O348" s="674"/>
      <c r="Q348" s="457"/>
    </row>
    <row r="349" spans="1:17" x14ac:dyDescent="0.2">
      <c r="A349" s="457"/>
      <c r="C349" s="674" t="s">
        <v>1534</v>
      </c>
      <c r="D349" s="940" t="s">
        <v>311</v>
      </c>
      <c r="E349" s="940" t="s">
        <v>311</v>
      </c>
      <c r="F349" s="674" t="s">
        <v>1717</v>
      </c>
      <c r="G349" s="940" t="s">
        <v>590</v>
      </c>
      <c r="H349" s="940" t="s">
        <v>1735</v>
      </c>
      <c r="I349" s="675" t="b">
        <v>0</v>
      </c>
      <c r="J349" s="473">
        <v>4</v>
      </c>
      <c r="K349" s="674" t="s">
        <v>1255</v>
      </c>
      <c r="L349" s="474">
        <v>17.78</v>
      </c>
      <c r="M349" s="471">
        <f t="shared" si="12"/>
        <v>3.15</v>
      </c>
      <c r="N349" s="472">
        <f t="shared" si="13"/>
        <v>56.007000000000005</v>
      </c>
      <c r="O349" s="674"/>
      <c r="Q349" s="457"/>
    </row>
    <row r="350" spans="1:17" x14ac:dyDescent="0.2">
      <c r="A350" s="457"/>
      <c r="C350" s="674" t="s">
        <v>1534</v>
      </c>
      <c r="D350" s="940" t="s">
        <v>311</v>
      </c>
      <c r="E350" s="940" t="s">
        <v>311</v>
      </c>
      <c r="F350" s="674" t="s">
        <v>1719</v>
      </c>
      <c r="G350" s="940" t="s">
        <v>590</v>
      </c>
      <c r="H350" s="940" t="s">
        <v>1735</v>
      </c>
      <c r="I350" s="675" t="b">
        <v>0</v>
      </c>
      <c r="J350" s="473">
        <v>1</v>
      </c>
      <c r="K350" s="674" t="s">
        <v>1255</v>
      </c>
      <c r="L350" s="474">
        <v>3.9000000000000004</v>
      </c>
      <c r="M350" s="471">
        <f t="shared" si="12"/>
        <v>3.15</v>
      </c>
      <c r="N350" s="472">
        <f t="shared" si="13"/>
        <v>12.285</v>
      </c>
      <c r="O350" s="674"/>
      <c r="Q350" s="457"/>
    </row>
    <row r="351" spans="1:17" x14ac:dyDescent="0.2">
      <c r="A351" s="457"/>
      <c r="C351" s="674" t="s">
        <v>1678</v>
      </c>
      <c r="D351" s="940" t="s">
        <v>311</v>
      </c>
      <c r="E351" s="940" t="s">
        <v>311</v>
      </c>
      <c r="F351" s="674" t="s">
        <v>1717</v>
      </c>
      <c r="G351" s="940" t="s">
        <v>590</v>
      </c>
      <c r="H351" s="940" t="s">
        <v>1735</v>
      </c>
      <c r="I351" s="675" t="b">
        <v>0</v>
      </c>
      <c r="J351" s="473">
        <v>1</v>
      </c>
      <c r="K351" s="674" t="s">
        <v>1255</v>
      </c>
      <c r="L351" s="474">
        <v>8.2560000000000002</v>
      </c>
      <c r="M351" s="471">
        <f t="shared" si="12"/>
        <v>3.15</v>
      </c>
      <c r="N351" s="472">
        <f t="shared" si="13"/>
        <v>26.006399999999999</v>
      </c>
      <c r="O351" s="674"/>
      <c r="Q351" s="457"/>
    </row>
    <row r="352" spans="1:17" x14ac:dyDescent="0.2">
      <c r="A352" s="457"/>
      <c r="C352" s="674" t="s">
        <v>1679</v>
      </c>
      <c r="D352" s="940" t="s">
        <v>311</v>
      </c>
      <c r="E352" s="940" t="s">
        <v>311</v>
      </c>
      <c r="F352" s="674" t="s">
        <v>1717</v>
      </c>
      <c r="G352" s="940" t="s">
        <v>590</v>
      </c>
      <c r="H352" s="940" t="s">
        <v>1735</v>
      </c>
      <c r="I352" s="675" t="b">
        <v>0</v>
      </c>
      <c r="J352" s="473">
        <v>1</v>
      </c>
      <c r="K352" s="674" t="s">
        <v>1255</v>
      </c>
      <c r="L352" s="474">
        <v>4.0999999999999996</v>
      </c>
      <c r="M352" s="471">
        <f t="shared" si="12"/>
        <v>3.15</v>
      </c>
      <c r="N352" s="472">
        <f t="shared" si="13"/>
        <v>12.914999999999999</v>
      </c>
      <c r="O352" s="674"/>
      <c r="Q352" s="457"/>
    </row>
    <row r="353" spans="1:17" x14ac:dyDescent="0.2">
      <c r="A353" s="457"/>
      <c r="C353" s="674" t="s">
        <v>1527</v>
      </c>
      <c r="D353" s="940" t="s">
        <v>311</v>
      </c>
      <c r="E353" s="940" t="s">
        <v>311</v>
      </c>
      <c r="F353" s="674" t="s">
        <v>1528</v>
      </c>
      <c r="G353" s="940" t="s">
        <v>318</v>
      </c>
      <c r="H353" s="940" t="s">
        <v>318</v>
      </c>
      <c r="I353" s="675" t="b">
        <v>0</v>
      </c>
      <c r="J353" s="473">
        <v>1</v>
      </c>
      <c r="K353" s="674" t="s">
        <v>1255</v>
      </c>
      <c r="L353" s="474">
        <v>2.2000000000000002</v>
      </c>
      <c r="M353" s="471">
        <f t="shared" si="12"/>
        <v>3.15</v>
      </c>
      <c r="N353" s="472">
        <f t="shared" si="13"/>
        <v>6.9300000000000006</v>
      </c>
      <c r="O353" s="674"/>
      <c r="Q353" s="457"/>
    </row>
    <row r="354" spans="1:17" x14ac:dyDescent="0.2">
      <c r="A354" s="457"/>
      <c r="C354" s="674" t="s">
        <v>1527</v>
      </c>
      <c r="D354" s="940" t="s">
        <v>311</v>
      </c>
      <c r="E354" s="940" t="s">
        <v>311</v>
      </c>
      <c r="F354" s="674" t="s">
        <v>1685</v>
      </c>
      <c r="G354" s="940" t="s">
        <v>615</v>
      </c>
      <c r="H354" s="940" t="s">
        <v>615</v>
      </c>
      <c r="I354" s="675" t="b">
        <v>0</v>
      </c>
      <c r="J354" s="473">
        <v>1</v>
      </c>
      <c r="K354" s="674" t="s">
        <v>1255</v>
      </c>
      <c r="L354" s="474">
        <v>0.9</v>
      </c>
      <c r="M354" s="471">
        <f t="shared" si="12"/>
        <v>3.15</v>
      </c>
      <c r="N354" s="472">
        <f t="shared" si="13"/>
        <v>2.835</v>
      </c>
      <c r="O354" s="674"/>
      <c r="Q354" s="457"/>
    </row>
    <row r="355" spans="1:17" x14ac:dyDescent="0.2">
      <c r="A355" s="457"/>
      <c r="C355" s="674" t="s">
        <v>1536</v>
      </c>
      <c r="D355" s="940" t="s">
        <v>311</v>
      </c>
      <c r="E355" s="940" t="s">
        <v>311</v>
      </c>
      <c r="F355" s="674" t="s">
        <v>1614</v>
      </c>
      <c r="G355" s="940" t="s">
        <v>314</v>
      </c>
      <c r="H355" s="940" t="s">
        <v>314</v>
      </c>
      <c r="I355" s="675" t="b">
        <v>0</v>
      </c>
      <c r="J355" s="473">
        <v>1</v>
      </c>
      <c r="K355" s="674" t="s">
        <v>1255</v>
      </c>
      <c r="L355" s="474">
        <v>4.1680000000000001</v>
      </c>
      <c r="M355" s="471">
        <f t="shared" si="12"/>
        <v>3.15</v>
      </c>
      <c r="N355" s="472">
        <f t="shared" si="13"/>
        <v>13.129200000000001</v>
      </c>
      <c r="O355" s="674"/>
      <c r="Q355" s="457"/>
    </row>
    <row r="356" spans="1:17" x14ac:dyDescent="0.2">
      <c r="A356" s="457"/>
      <c r="C356" s="674" t="s">
        <v>1536</v>
      </c>
      <c r="D356" s="940" t="s">
        <v>311</v>
      </c>
      <c r="E356" s="940" t="s">
        <v>311</v>
      </c>
      <c r="F356" s="674" t="s">
        <v>1616</v>
      </c>
      <c r="G356" s="940" t="s">
        <v>314</v>
      </c>
      <c r="H356" s="940" t="s">
        <v>314</v>
      </c>
      <c r="I356" s="675" t="b">
        <v>0</v>
      </c>
      <c r="J356" s="473">
        <v>1</v>
      </c>
      <c r="K356" s="674" t="s">
        <v>1255</v>
      </c>
      <c r="L356" s="474">
        <v>3</v>
      </c>
      <c r="M356" s="471">
        <f t="shared" si="12"/>
        <v>3.15</v>
      </c>
      <c r="N356" s="472">
        <f t="shared" si="13"/>
        <v>9.4499999999999993</v>
      </c>
      <c r="O356" s="674"/>
      <c r="Q356" s="457"/>
    </row>
    <row r="357" spans="1:17" x14ac:dyDescent="0.2">
      <c r="A357" s="457"/>
      <c r="C357" s="674" t="s">
        <v>1536</v>
      </c>
      <c r="D357" s="940" t="s">
        <v>311</v>
      </c>
      <c r="E357" s="940" t="s">
        <v>311</v>
      </c>
      <c r="F357" s="674" t="s">
        <v>1588</v>
      </c>
      <c r="G357" s="940" t="s">
        <v>316</v>
      </c>
      <c r="H357" s="940" t="s">
        <v>316</v>
      </c>
      <c r="I357" s="675" t="b">
        <v>0</v>
      </c>
      <c r="J357" s="473">
        <v>1</v>
      </c>
      <c r="K357" s="674" t="s">
        <v>1255</v>
      </c>
      <c r="L357" s="474">
        <v>3.8000000000000003</v>
      </c>
      <c r="M357" s="471">
        <f t="shared" si="12"/>
        <v>3.15</v>
      </c>
      <c r="N357" s="472">
        <f t="shared" si="13"/>
        <v>11.97</v>
      </c>
      <c r="O357" s="674"/>
      <c r="Q357" s="457"/>
    </row>
    <row r="358" spans="1:17" x14ac:dyDescent="0.2">
      <c r="A358" s="457"/>
      <c r="C358" s="674" t="s">
        <v>1536</v>
      </c>
      <c r="D358" s="940" t="s">
        <v>311</v>
      </c>
      <c r="E358" s="940" t="s">
        <v>311</v>
      </c>
      <c r="F358" s="674" t="s">
        <v>1688</v>
      </c>
      <c r="G358" s="940" t="s">
        <v>625</v>
      </c>
      <c r="H358" s="940" t="s">
        <v>625</v>
      </c>
      <c r="I358" s="675" t="b">
        <v>0</v>
      </c>
      <c r="J358" s="473">
        <v>1</v>
      </c>
      <c r="K358" s="674" t="s">
        <v>1255</v>
      </c>
      <c r="L358" s="474">
        <v>9</v>
      </c>
      <c r="M358" s="471">
        <f t="shared" si="12"/>
        <v>3.15</v>
      </c>
      <c r="N358" s="472">
        <f t="shared" si="13"/>
        <v>28.349999999999998</v>
      </c>
      <c r="O358" s="674"/>
      <c r="Q358" s="457"/>
    </row>
    <row r="359" spans="1:17" x14ac:dyDescent="0.2">
      <c r="A359" s="457"/>
      <c r="C359" s="674" t="s">
        <v>1536</v>
      </c>
      <c r="D359" s="940" t="s">
        <v>311</v>
      </c>
      <c r="E359" s="940" t="s">
        <v>311</v>
      </c>
      <c r="F359" s="674" t="s">
        <v>1717</v>
      </c>
      <c r="G359" s="940" t="s">
        <v>590</v>
      </c>
      <c r="H359" s="940" t="s">
        <v>1735</v>
      </c>
      <c r="I359" s="675" t="b">
        <v>0</v>
      </c>
      <c r="J359" s="473">
        <v>3</v>
      </c>
      <c r="K359" s="674" t="s">
        <v>1255</v>
      </c>
      <c r="L359" s="474">
        <v>10.9</v>
      </c>
      <c r="M359" s="471">
        <f t="shared" si="12"/>
        <v>3.15</v>
      </c>
      <c r="N359" s="472">
        <f t="shared" si="13"/>
        <v>34.335000000000001</v>
      </c>
      <c r="O359" s="674"/>
      <c r="Q359" s="457"/>
    </row>
    <row r="360" spans="1:17" x14ac:dyDescent="0.2">
      <c r="A360" s="457"/>
      <c r="C360" s="674" t="s">
        <v>1604</v>
      </c>
      <c r="D360" s="940" t="s">
        <v>311</v>
      </c>
      <c r="E360" s="940" t="s">
        <v>311</v>
      </c>
      <c r="F360" s="674" t="s">
        <v>1573</v>
      </c>
      <c r="G360" s="940" t="s">
        <v>314</v>
      </c>
      <c r="H360" s="940" t="s">
        <v>314</v>
      </c>
      <c r="I360" s="675" t="b">
        <v>0</v>
      </c>
      <c r="J360" s="473">
        <v>1</v>
      </c>
      <c r="K360" s="674" t="s">
        <v>1255</v>
      </c>
      <c r="L360" s="474">
        <v>3.9809999999999999</v>
      </c>
      <c r="M360" s="471">
        <f t="shared" si="12"/>
        <v>3.15</v>
      </c>
      <c r="N360" s="472">
        <f t="shared" si="13"/>
        <v>12.540149999999999</v>
      </c>
      <c r="O360" s="674"/>
      <c r="Q360" s="457"/>
    </row>
    <row r="361" spans="1:17" x14ac:dyDescent="0.2">
      <c r="A361" s="457"/>
      <c r="C361" s="674" t="s">
        <v>1604</v>
      </c>
      <c r="D361" s="940" t="s">
        <v>311</v>
      </c>
      <c r="E361" s="940" t="s">
        <v>311</v>
      </c>
      <c r="F361" s="674" t="s">
        <v>1607</v>
      </c>
      <c r="G361" s="940" t="s">
        <v>360</v>
      </c>
      <c r="H361" s="940" t="s">
        <v>1732</v>
      </c>
      <c r="I361" s="675" t="b">
        <v>0</v>
      </c>
      <c r="J361" s="473">
        <v>1</v>
      </c>
      <c r="K361" s="674" t="s">
        <v>1255</v>
      </c>
      <c r="L361" s="474">
        <v>2.6890000000000001</v>
      </c>
      <c r="M361" s="471">
        <f t="shared" si="12"/>
        <v>3.15</v>
      </c>
      <c r="N361" s="472">
        <f t="shared" si="13"/>
        <v>8.4703499999999998</v>
      </c>
      <c r="O361" s="674"/>
      <c r="Q361" s="457"/>
    </row>
    <row r="362" spans="1:17" x14ac:dyDescent="0.2">
      <c r="A362" s="457"/>
      <c r="C362" s="674" t="s">
        <v>1604</v>
      </c>
      <c r="D362" s="940" t="s">
        <v>311</v>
      </c>
      <c r="E362" s="940" t="s">
        <v>311</v>
      </c>
      <c r="F362" s="674" t="s">
        <v>1595</v>
      </c>
      <c r="G362" s="940" t="s">
        <v>360</v>
      </c>
      <c r="H362" s="940" t="s">
        <v>1732</v>
      </c>
      <c r="I362" s="675" t="b">
        <v>0</v>
      </c>
      <c r="J362" s="473">
        <v>1</v>
      </c>
      <c r="K362" s="674" t="s">
        <v>1255</v>
      </c>
      <c r="L362" s="474">
        <v>3.2</v>
      </c>
      <c r="M362" s="471">
        <f t="shared" si="12"/>
        <v>3.15</v>
      </c>
      <c r="N362" s="472">
        <f t="shared" si="13"/>
        <v>10.08</v>
      </c>
      <c r="O362" s="674"/>
      <c r="Q362" s="457"/>
    </row>
    <row r="363" spans="1:17" x14ac:dyDescent="0.2">
      <c r="A363" s="457"/>
      <c r="C363" s="674" t="s">
        <v>1604</v>
      </c>
      <c r="D363" s="940" t="s">
        <v>311</v>
      </c>
      <c r="E363" s="940" t="s">
        <v>311</v>
      </c>
      <c r="F363" s="674" t="s">
        <v>1618</v>
      </c>
      <c r="G363" s="940" t="s">
        <v>336</v>
      </c>
      <c r="H363" s="940" t="s">
        <v>336</v>
      </c>
      <c r="I363" s="675" t="b">
        <v>0</v>
      </c>
      <c r="J363" s="473">
        <v>1</v>
      </c>
      <c r="K363" s="674" t="s">
        <v>1255</v>
      </c>
      <c r="L363" s="474">
        <v>4.0540000000000003</v>
      </c>
      <c r="M363" s="471">
        <f t="shared" si="12"/>
        <v>3.15</v>
      </c>
      <c r="N363" s="472">
        <f t="shared" si="13"/>
        <v>12.770100000000001</v>
      </c>
      <c r="O363" s="674"/>
      <c r="Q363" s="457"/>
    </row>
    <row r="364" spans="1:17" x14ac:dyDescent="0.2">
      <c r="A364" s="457"/>
      <c r="C364" s="674" t="s">
        <v>1604</v>
      </c>
      <c r="D364" s="940" t="s">
        <v>311</v>
      </c>
      <c r="E364" s="940" t="s">
        <v>311</v>
      </c>
      <c r="F364" s="674" t="s">
        <v>1532</v>
      </c>
      <c r="G364" s="940" t="s">
        <v>351</v>
      </c>
      <c r="H364" s="940" t="s">
        <v>351</v>
      </c>
      <c r="I364" s="675" t="b">
        <v>0</v>
      </c>
      <c r="J364" s="473">
        <v>1</v>
      </c>
      <c r="K364" s="674" t="s">
        <v>1255</v>
      </c>
      <c r="L364" s="474">
        <v>3.3449999999999998</v>
      </c>
      <c r="M364" s="471">
        <f t="shared" si="12"/>
        <v>3.15</v>
      </c>
      <c r="N364" s="472">
        <f t="shared" si="13"/>
        <v>10.53675</v>
      </c>
      <c r="O364" s="674"/>
      <c r="Q364" s="457"/>
    </row>
    <row r="365" spans="1:17" x14ac:dyDescent="0.2">
      <c r="A365" s="457"/>
      <c r="C365" s="674" t="s">
        <v>1604</v>
      </c>
      <c r="D365" s="940" t="s">
        <v>311</v>
      </c>
      <c r="E365" s="940" t="s">
        <v>311</v>
      </c>
      <c r="F365" s="674" t="s">
        <v>1621</v>
      </c>
      <c r="G365" s="940" t="s">
        <v>322</v>
      </c>
      <c r="H365" s="940" t="s">
        <v>322</v>
      </c>
      <c r="I365" s="675" t="b">
        <v>0</v>
      </c>
      <c r="J365" s="473">
        <v>1</v>
      </c>
      <c r="K365" s="674" t="s">
        <v>1255</v>
      </c>
      <c r="L365" s="474">
        <v>5.2859999999999987</v>
      </c>
      <c r="M365" s="471">
        <f t="shared" si="12"/>
        <v>3.15</v>
      </c>
      <c r="N365" s="472">
        <f t="shared" si="13"/>
        <v>16.650899999999996</v>
      </c>
      <c r="O365" s="674"/>
      <c r="Q365" s="457"/>
    </row>
    <row r="366" spans="1:17" x14ac:dyDescent="0.2">
      <c r="A366" s="457"/>
      <c r="C366" s="674" t="s">
        <v>1604</v>
      </c>
      <c r="D366" s="940" t="s">
        <v>311</v>
      </c>
      <c r="E366" s="940" t="s">
        <v>311</v>
      </c>
      <c r="F366" s="674" t="s">
        <v>1710</v>
      </c>
      <c r="G366" s="940" t="s">
        <v>590</v>
      </c>
      <c r="H366" s="940" t="s">
        <v>1735</v>
      </c>
      <c r="I366" s="675" t="b">
        <v>0</v>
      </c>
      <c r="J366" s="473">
        <v>1</v>
      </c>
      <c r="K366" s="674" t="s">
        <v>1255</v>
      </c>
      <c r="L366" s="474">
        <v>7.7089999999999996</v>
      </c>
      <c r="M366" s="471">
        <f t="shared" si="12"/>
        <v>3.15</v>
      </c>
      <c r="N366" s="472">
        <f t="shared" si="13"/>
        <v>24.283349999999999</v>
      </c>
      <c r="O366" s="674"/>
      <c r="Q366" s="457"/>
    </row>
    <row r="367" spans="1:17" x14ac:dyDescent="0.2">
      <c r="A367" s="457"/>
      <c r="C367" s="674" t="s">
        <v>1590</v>
      </c>
      <c r="D367" s="940" t="s">
        <v>311</v>
      </c>
      <c r="E367" s="940" t="s">
        <v>311</v>
      </c>
      <c r="F367" s="674" t="s">
        <v>1649</v>
      </c>
      <c r="G367" s="940" t="s">
        <v>318</v>
      </c>
      <c r="H367" s="940" t="s">
        <v>318</v>
      </c>
      <c r="I367" s="675" t="b">
        <v>0</v>
      </c>
      <c r="J367" s="473">
        <v>1</v>
      </c>
      <c r="K367" s="674" t="s">
        <v>1255</v>
      </c>
      <c r="L367" s="474">
        <v>5.3</v>
      </c>
      <c r="M367" s="471">
        <f t="shared" ref="M367:M424" si="14">IF(K367="","", INDEX(CNTR_EFListSelected,MATCH(K367,CORSIA_FuelsList,0)))</f>
        <v>3.15</v>
      </c>
      <c r="N367" s="472">
        <f t="shared" ref="N367:N424" si="15">IF(COUNT(L367:M367)=2,L367*M367,"")</f>
        <v>16.695</v>
      </c>
      <c r="O367" s="674"/>
      <c r="Q367" s="457"/>
    </row>
    <row r="368" spans="1:17" x14ac:dyDescent="0.2">
      <c r="A368" s="457"/>
      <c r="C368" s="674" t="s">
        <v>1590</v>
      </c>
      <c r="D368" s="940" t="s">
        <v>311</v>
      </c>
      <c r="E368" s="940" t="s">
        <v>311</v>
      </c>
      <c r="F368" s="674" t="s">
        <v>1551</v>
      </c>
      <c r="G368" s="940" t="s">
        <v>322</v>
      </c>
      <c r="H368" s="940" t="s">
        <v>322</v>
      </c>
      <c r="I368" s="675" t="b">
        <v>0</v>
      </c>
      <c r="J368" s="473">
        <v>1</v>
      </c>
      <c r="K368" s="674" t="s">
        <v>1255</v>
      </c>
      <c r="L368" s="474">
        <v>5</v>
      </c>
      <c r="M368" s="471">
        <f t="shared" si="14"/>
        <v>3.15</v>
      </c>
      <c r="N368" s="472">
        <f t="shared" si="15"/>
        <v>15.75</v>
      </c>
      <c r="O368" s="674"/>
      <c r="Q368" s="457"/>
    </row>
    <row r="369" spans="1:17" x14ac:dyDescent="0.2">
      <c r="A369" s="457"/>
      <c r="C369" s="674" t="s">
        <v>1575</v>
      </c>
      <c r="D369" s="940" t="s">
        <v>311</v>
      </c>
      <c r="E369" s="940" t="s">
        <v>311</v>
      </c>
      <c r="F369" s="674" t="s">
        <v>1540</v>
      </c>
      <c r="G369" s="940" t="s">
        <v>351</v>
      </c>
      <c r="H369" s="940" t="s">
        <v>351</v>
      </c>
      <c r="I369" s="675" t="b">
        <v>0</v>
      </c>
      <c r="J369" s="473">
        <v>2</v>
      </c>
      <c r="K369" s="674" t="s">
        <v>1255</v>
      </c>
      <c r="L369" s="474">
        <v>4.4000000000000004</v>
      </c>
      <c r="M369" s="471">
        <f t="shared" si="14"/>
        <v>3.15</v>
      </c>
      <c r="N369" s="472">
        <f t="shared" si="15"/>
        <v>13.860000000000001</v>
      </c>
      <c r="O369" s="674"/>
      <c r="Q369" s="457"/>
    </row>
    <row r="370" spans="1:17" x14ac:dyDescent="0.2">
      <c r="A370" s="457"/>
      <c r="C370" s="674" t="s">
        <v>1575</v>
      </c>
      <c r="D370" s="940" t="s">
        <v>311</v>
      </c>
      <c r="E370" s="940" t="s">
        <v>311</v>
      </c>
      <c r="F370" s="674" t="s">
        <v>1645</v>
      </c>
      <c r="G370" s="940" t="s">
        <v>340</v>
      </c>
      <c r="H370" s="940" t="s">
        <v>340</v>
      </c>
      <c r="I370" s="675" t="b">
        <v>0</v>
      </c>
      <c r="J370" s="473">
        <v>1</v>
      </c>
      <c r="K370" s="674" t="s">
        <v>1255</v>
      </c>
      <c r="L370" s="474">
        <v>5.8219999999999992</v>
      </c>
      <c r="M370" s="471">
        <f t="shared" si="14"/>
        <v>3.15</v>
      </c>
      <c r="N370" s="472">
        <f t="shared" si="15"/>
        <v>18.339299999999998</v>
      </c>
      <c r="O370" s="674"/>
      <c r="Q370" s="457"/>
    </row>
    <row r="371" spans="1:17" x14ac:dyDescent="0.2">
      <c r="A371" s="457"/>
      <c r="C371" s="674" t="s">
        <v>1575</v>
      </c>
      <c r="D371" s="940" t="s">
        <v>311</v>
      </c>
      <c r="E371" s="940" t="s">
        <v>311</v>
      </c>
      <c r="F371" s="674" t="s">
        <v>1713</v>
      </c>
      <c r="G371" s="940" t="s">
        <v>590</v>
      </c>
      <c r="H371" s="940" t="s">
        <v>1735</v>
      </c>
      <c r="I371" s="675" t="b">
        <v>0</v>
      </c>
      <c r="J371" s="473">
        <v>1</v>
      </c>
      <c r="K371" s="674" t="s">
        <v>1255</v>
      </c>
      <c r="L371" s="474">
        <v>8.577</v>
      </c>
      <c r="M371" s="471">
        <f t="shared" si="14"/>
        <v>3.15</v>
      </c>
      <c r="N371" s="472">
        <f t="shared" si="15"/>
        <v>27.01755</v>
      </c>
      <c r="O371" s="674"/>
      <c r="Q371" s="457"/>
    </row>
    <row r="372" spans="1:17" x14ac:dyDescent="0.2">
      <c r="A372" s="457"/>
      <c r="C372" s="674" t="s">
        <v>1561</v>
      </c>
      <c r="D372" s="940" t="s">
        <v>316</v>
      </c>
      <c r="E372" s="940" t="s">
        <v>316</v>
      </c>
      <c r="F372" s="674" t="s">
        <v>1548</v>
      </c>
      <c r="G372" s="940" t="s">
        <v>360</v>
      </c>
      <c r="H372" s="940" t="s">
        <v>1732</v>
      </c>
      <c r="I372" s="675" t="b">
        <v>0</v>
      </c>
      <c r="J372" s="473">
        <v>1</v>
      </c>
      <c r="K372" s="674" t="s">
        <v>1255</v>
      </c>
      <c r="L372" s="474">
        <v>9.4780000000000015</v>
      </c>
      <c r="M372" s="471">
        <f t="shared" si="14"/>
        <v>3.15</v>
      </c>
      <c r="N372" s="472">
        <f t="shared" si="15"/>
        <v>29.855700000000002</v>
      </c>
      <c r="O372" s="674"/>
      <c r="Q372" s="457"/>
    </row>
    <row r="373" spans="1:17" x14ac:dyDescent="0.2">
      <c r="A373" s="457"/>
      <c r="C373" s="674" t="s">
        <v>1561</v>
      </c>
      <c r="D373" s="940" t="s">
        <v>316</v>
      </c>
      <c r="E373" s="940" t="s">
        <v>316</v>
      </c>
      <c r="F373" s="674" t="s">
        <v>1607</v>
      </c>
      <c r="G373" s="940" t="s">
        <v>360</v>
      </c>
      <c r="H373" s="940" t="s">
        <v>1732</v>
      </c>
      <c r="I373" s="675" t="b">
        <v>0</v>
      </c>
      <c r="J373" s="473">
        <v>1</v>
      </c>
      <c r="K373" s="674" t="s">
        <v>1255</v>
      </c>
      <c r="L373" s="474">
        <v>10.206</v>
      </c>
      <c r="M373" s="471">
        <f t="shared" si="14"/>
        <v>3.15</v>
      </c>
      <c r="N373" s="472">
        <f t="shared" si="15"/>
        <v>32.148899999999998</v>
      </c>
      <c r="O373" s="674"/>
      <c r="Q373" s="457"/>
    </row>
    <row r="374" spans="1:17" x14ac:dyDescent="0.2">
      <c r="A374" s="457"/>
      <c r="C374" s="674" t="s">
        <v>1561</v>
      </c>
      <c r="D374" s="940" t="s">
        <v>316</v>
      </c>
      <c r="E374" s="940" t="s">
        <v>316</v>
      </c>
      <c r="F374" s="674" t="s">
        <v>1617</v>
      </c>
      <c r="G374" s="940" t="s">
        <v>333</v>
      </c>
      <c r="H374" s="940" t="s">
        <v>1733</v>
      </c>
      <c r="I374" s="675" t="b">
        <v>0</v>
      </c>
      <c r="J374" s="473">
        <v>1</v>
      </c>
      <c r="K374" s="674" t="s">
        <v>1255</v>
      </c>
      <c r="L374" s="474">
        <v>3.9000000000000004</v>
      </c>
      <c r="M374" s="471">
        <f t="shared" si="14"/>
        <v>3.15</v>
      </c>
      <c r="N374" s="472">
        <f t="shared" si="15"/>
        <v>12.285</v>
      </c>
      <c r="O374" s="674"/>
      <c r="Q374" s="457"/>
    </row>
    <row r="375" spans="1:17" x14ac:dyDescent="0.2">
      <c r="A375" s="457"/>
      <c r="C375" s="674" t="s">
        <v>1561</v>
      </c>
      <c r="D375" s="940" t="s">
        <v>316</v>
      </c>
      <c r="E375" s="940" t="s">
        <v>316</v>
      </c>
      <c r="F375" s="674" t="s">
        <v>1530</v>
      </c>
      <c r="G375" s="940" t="s">
        <v>326</v>
      </c>
      <c r="H375" s="940" t="s">
        <v>326</v>
      </c>
      <c r="I375" s="675" t="b">
        <v>0</v>
      </c>
      <c r="J375" s="473">
        <v>3</v>
      </c>
      <c r="K375" s="674" t="s">
        <v>1255</v>
      </c>
      <c r="L375" s="474">
        <v>18.634999999999998</v>
      </c>
      <c r="M375" s="471">
        <f t="shared" si="14"/>
        <v>3.15</v>
      </c>
      <c r="N375" s="472">
        <f t="shared" si="15"/>
        <v>58.70024999999999</v>
      </c>
      <c r="O375" s="674"/>
      <c r="Q375" s="457"/>
    </row>
    <row r="376" spans="1:17" x14ac:dyDescent="0.2">
      <c r="A376" s="457"/>
      <c r="C376" s="674" t="s">
        <v>1561</v>
      </c>
      <c r="D376" s="940" t="s">
        <v>316</v>
      </c>
      <c r="E376" s="940" t="s">
        <v>316</v>
      </c>
      <c r="F376" s="674" t="s">
        <v>1549</v>
      </c>
      <c r="G376" s="940" t="s">
        <v>322</v>
      </c>
      <c r="H376" s="940" t="s">
        <v>322</v>
      </c>
      <c r="I376" s="675" t="b">
        <v>0</v>
      </c>
      <c r="J376" s="473">
        <v>2</v>
      </c>
      <c r="K376" s="674" t="s">
        <v>1255</v>
      </c>
      <c r="L376" s="474">
        <v>11.407999999999999</v>
      </c>
      <c r="M376" s="471">
        <f t="shared" si="14"/>
        <v>3.15</v>
      </c>
      <c r="N376" s="472">
        <f t="shared" si="15"/>
        <v>35.935199999999995</v>
      </c>
      <c r="O376" s="674"/>
      <c r="Q376" s="457"/>
    </row>
    <row r="377" spans="1:17" x14ac:dyDescent="0.2">
      <c r="A377" s="457"/>
      <c r="C377" s="674" t="s">
        <v>1561</v>
      </c>
      <c r="D377" s="940" t="s">
        <v>316</v>
      </c>
      <c r="E377" s="940" t="s">
        <v>316</v>
      </c>
      <c r="F377" s="674" t="s">
        <v>1682</v>
      </c>
      <c r="G377" s="940" t="s">
        <v>527</v>
      </c>
      <c r="H377" s="940" t="s">
        <v>527</v>
      </c>
      <c r="I377" s="675" t="b">
        <v>0</v>
      </c>
      <c r="J377" s="473">
        <v>1</v>
      </c>
      <c r="K377" s="674" t="s">
        <v>1255</v>
      </c>
      <c r="L377" s="474">
        <v>4.2</v>
      </c>
      <c r="M377" s="471">
        <f t="shared" si="14"/>
        <v>3.15</v>
      </c>
      <c r="N377" s="472">
        <f t="shared" si="15"/>
        <v>13.23</v>
      </c>
      <c r="O377" s="674"/>
      <c r="Q377" s="457"/>
    </row>
    <row r="378" spans="1:17" x14ac:dyDescent="0.2">
      <c r="A378" s="457"/>
      <c r="C378" s="674" t="s">
        <v>1561</v>
      </c>
      <c r="D378" s="940" t="s">
        <v>316</v>
      </c>
      <c r="E378" s="940" t="s">
        <v>316</v>
      </c>
      <c r="F378" s="674" t="s">
        <v>1639</v>
      </c>
      <c r="G378" s="940" t="s">
        <v>343</v>
      </c>
      <c r="H378" s="940" t="s">
        <v>343</v>
      </c>
      <c r="I378" s="675" t="b">
        <v>0</v>
      </c>
      <c r="J378" s="473">
        <v>1</v>
      </c>
      <c r="K378" s="674" t="s">
        <v>1255</v>
      </c>
      <c r="L378" s="474">
        <v>5.3769999999999998</v>
      </c>
      <c r="M378" s="471">
        <f t="shared" si="14"/>
        <v>3.15</v>
      </c>
      <c r="N378" s="472">
        <f t="shared" si="15"/>
        <v>16.937549999999998</v>
      </c>
      <c r="O378" s="674"/>
      <c r="Q378" s="457"/>
    </row>
    <row r="379" spans="1:17" x14ac:dyDescent="0.2">
      <c r="A379" s="457"/>
      <c r="C379" s="674" t="s">
        <v>1561</v>
      </c>
      <c r="D379" s="940" t="s">
        <v>316</v>
      </c>
      <c r="E379" s="940" t="s">
        <v>316</v>
      </c>
      <c r="F379" s="674" t="s">
        <v>1690</v>
      </c>
      <c r="G379" s="940" t="s">
        <v>625</v>
      </c>
      <c r="H379" s="940" t="s">
        <v>625</v>
      </c>
      <c r="I379" s="675" t="b">
        <v>0</v>
      </c>
      <c r="J379" s="473">
        <v>1</v>
      </c>
      <c r="K379" s="674" t="s">
        <v>1255</v>
      </c>
      <c r="L379" s="474">
        <v>2.3920000000000003</v>
      </c>
      <c r="M379" s="471">
        <f t="shared" si="14"/>
        <v>3.15</v>
      </c>
      <c r="N379" s="472">
        <f t="shared" si="15"/>
        <v>7.5348000000000006</v>
      </c>
      <c r="O379" s="674"/>
      <c r="Q379" s="457"/>
    </row>
    <row r="380" spans="1:17" x14ac:dyDescent="0.2">
      <c r="A380" s="457"/>
      <c r="C380" s="674" t="s">
        <v>1561</v>
      </c>
      <c r="D380" s="940" t="s">
        <v>316</v>
      </c>
      <c r="E380" s="940" t="s">
        <v>316</v>
      </c>
      <c r="F380" s="674" t="s">
        <v>1693</v>
      </c>
      <c r="G380" s="940" t="s">
        <v>625</v>
      </c>
      <c r="H380" s="940" t="s">
        <v>625</v>
      </c>
      <c r="I380" s="675" t="b">
        <v>0</v>
      </c>
      <c r="J380" s="473">
        <v>1</v>
      </c>
      <c r="K380" s="674" t="s">
        <v>1255</v>
      </c>
      <c r="L380" s="474">
        <v>3.4603174603174605</v>
      </c>
      <c r="M380" s="471">
        <f t="shared" si="14"/>
        <v>3.15</v>
      </c>
      <c r="N380" s="472">
        <f t="shared" si="15"/>
        <v>10.9</v>
      </c>
      <c r="O380" s="674"/>
      <c r="Q380" s="457"/>
    </row>
    <row r="381" spans="1:17" x14ac:dyDescent="0.2">
      <c r="A381" s="457"/>
      <c r="C381" s="674" t="s">
        <v>1680</v>
      </c>
      <c r="D381" s="940" t="s">
        <v>316</v>
      </c>
      <c r="E381" s="940" t="s">
        <v>316</v>
      </c>
      <c r="F381" s="674" t="s">
        <v>1687</v>
      </c>
      <c r="G381" s="940" t="s">
        <v>625</v>
      </c>
      <c r="H381" s="940" t="s">
        <v>625</v>
      </c>
      <c r="I381" s="675" t="b">
        <v>0</v>
      </c>
      <c r="J381" s="473">
        <v>1</v>
      </c>
      <c r="K381" s="674" t="s">
        <v>1255</v>
      </c>
      <c r="L381" s="474">
        <v>1.1000000000000001</v>
      </c>
      <c r="M381" s="471">
        <f t="shared" si="14"/>
        <v>3.15</v>
      </c>
      <c r="N381" s="472">
        <f t="shared" si="15"/>
        <v>3.4650000000000003</v>
      </c>
      <c r="O381" s="674"/>
      <c r="Q381" s="457"/>
    </row>
    <row r="382" spans="1:17" x14ac:dyDescent="0.2">
      <c r="A382" s="457"/>
      <c r="C382" s="674" t="s">
        <v>1680</v>
      </c>
      <c r="D382" s="940" t="s">
        <v>316</v>
      </c>
      <c r="E382" s="940" t="s">
        <v>316</v>
      </c>
      <c r="F382" s="674" t="s">
        <v>1707</v>
      </c>
      <c r="G382" s="940" t="s">
        <v>630</v>
      </c>
      <c r="H382" s="940" t="s">
        <v>630</v>
      </c>
      <c r="I382" s="675" t="b">
        <v>0</v>
      </c>
      <c r="J382" s="473">
        <v>2</v>
      </c>
      <c r="K382" s="674" t="s">
        <v>1255</v>
      </c>
      <c r="L382" s="474">
        <v>6.1000000000000005</v>
      </c>
      <c r="M382" s="471">
        <f t="shared" si="14"/>
        <v>3.15</v>
      </c>
      <c r="N382" s="472">
        <f t="shared" si="15"/>
        <v>19.215</v>
      </c>
      <c r="O382" s="674"/>
      <c r="Q382" s="457"/>
    </row>
    <row r="383" spans="1:17" x14ac:dyDescent="0.2">
      <c r="A383" s="457"/>
      <c r="C383" s="674" t="s">
        <v>1588</v>
      </c>
      <c r="D383" s="940" t="s">
        <v>316</v>
      </c>
      <c r="E383" s="940" t="s">
        <v>316</v>
      </c>
      <c r="F383" s="674" t="s">
        <v>1687</v>
      </c>
      <c r="G383" s="940" t="s">
        <v>625</v>
      </c>
      <c r="H383" s="940" t="s">
        <v>625</v>
      </c>
      <c r="I383" s="675" t="b">
        <v>0</v>
      </c>
      <c r="J383" s="473">
        <v>1</v>
      </c>
      <c r="K383" s="674" t="s">
        <v>1255</v>
      </c>
      <c r="L383" s="474">
        <v>1.4000000000000001</v>
      </c>
      <c r="M383" s="471">
        <f t="shared" si="14"/>
        <v>3.15</v>
      </c>
      <c r="N383" s="472">
        <f t="shared" si="15"/>
        <v>4.41</v>
      </c>
      <c r="O383" s="674"/>
      <c r="Q383" s="457"/>
    </row>
    <row r="384" spans="1:17" x14ac:dyDescent="0.2">
      <c r="A384" s="457"/>
      <c r="C384" s="674" t="s">
        <v>1588</v>
      </c>
      <c r="D384" s="940" t="s">
        <v>316</v>
      </c>
      <c r="E384" s="940" t="s">
        <v>316</v>
      </c>
      <c r="F384" s="674" t="s">
        <v>1690</v>
      </c>
      <c r="G384" s="940" t="s">
        <v>625</v>
      </c>
      <c r="H384" s="940" t="s">
        <v>625</v>
      </c>
      <c r="I384" s="675" t="b">
        <v>0</v>
      </c>
      <c r="J384" s="473">
        <v>2</v>
      </c>
      <c r="K384" s="674" t="s">
        <v>1255</v>
      </c>
      <c r="L384" s="474">
        <v>1.9000000000000001</v>
      </c>
      <c r="M384" s="471">
        <f t="shared" si="14"/>
        <v>3.15</v>
      </c>
      <c r="N384" s="472">
        <f t="shared" si="15"/>
        <v>5.9850000000000003</v>
      </c>
      <c r="O384" s="674"/>
      <c r="Q384" s="457"/>
    </row>
    <row r="385" spans="1:17" x14ac:dyDescent="0.2">
      <c r="A385" s="457"/>
      <c r="C385" s="674" t="s">
        <v>1588</v>
      </c>
      <c r="D385" s="940" t="s">
        <v>316</v>
      </c>
      <c r="E385" s="940" t="s">
        <v>316</v>
      </c>
      <c r="F385" s="674" t="s">
        <v>1707</v>
      </c>
      <c r="G385" s="940" t="s">
        <v>630</v>
      </c>
      <c r="H385" s="940" t="s">
        <v>630</v>
      </c>
      <c r="I385" s="675" t="b">
        <v>0</v>
      </c>
      <c r="J385" s="473">
        <v>1</v>
      </c>
      <c r="K385" s="674" t="s">
        <v>1255</v>
      </c>
      <c r="L385" s="474">
        <v>2.6</v>
      </c>
      <c r="M385" s="471">
        <f t="shared" si="14"/>
        <v>3.15</v>
      </c>
      <c r="N385" s="472">
        <f t="shared" si="15"/>
        <v>8.19</v>
      </c>
      <c r="O385" s="674"/>
      <c r="Q385" s="457"/>
    </row>
    <row r="386" spans="1:17" x14ac:dyDescent="0.2">
      <c r="A386" s="457"/>
      <c r="C386" s="674" t="s">
        <v>1588</v>
      </c>
      <c r="D386" s="940" t="s">
        <v>316</v>
      </c>
      <c r="E386" s="940" t="s">
        <v>316</v>
      </c>
      <c r="F386" s="674" t="s">
        <v>1717</v>
      </c>
      <c r="G386" s="940" t="s">
        <v>590</v>
      </c>
      <c r="H386" s="940" t="s">
        <v>1735</v>
      </c>
      <c r="I386" s="675" t="b">
        <v>0</v>
      </c>
      <c r="J386" s="473">
        <v>2</v>
      </c>
      <c r="K386" s="674" t="s">
        <v>1255</v>
      </c>
      <c r="L386" s="474">
        <v>7.9</v>
      </c>
      <c r="M386" s="471">
        <f t="shared" si="14"/>
        <v>3.15</v>
      </c>
      <c r="N386" s="472">
        <f t="shared" si="15"/>
        <v>24.885000000000002</v>
      </c>
      <c r="O386" s="674"/>
      <c r="Q386" s="457"/>
    </row>
    <row r="387" spans="1:17" x14ac:dyDescent="0.2">
      <c r="A387" s="457"/>
      <c r="C387" s="674" t="s">
        <v>1562</v>
      </c>
      <c r="D387" s="940" t="s">
        <v>316</v>
      </c>
      <c r="E387" s="940" t="s">
        <v>316</v>
      </c>
      <c r="F387" s="674" t="s">
        <v>1686</v>
      </c>
      <c r="G387" s="940" t="s">
        <v>625</v>
      </c>
      <c r="H387" s="940" t="s">
        <v>625</v>
      </c>
      <c r="I387" s="675" t="b">
        <v>0</v>
      </c>
      <c r="J387" s="473">
        <v>1</v>
      </c>
      <c r="K387" s="674" t="s">
        <v>1255</v>
      </c>
      <c r="L387" s="474">
        <v>0.95199999999999996</v>
      </c>
      <c r="M387" s="471">
        <f t="shared" si="14"/>
        <v>3.15</v>
      </c>
      <c r="N387" s="472">
        <f t="shared" si="15"/>
        <v>2.9987999999999997</v>
      </c>
      <c r="O387" s="674"/>
      <c r="Q387" s="457"/>
    </row>
    <row r="388" spans="1:17" x14ac:dyDescent="0.2">
      <c r="A388" s="457"/>
      <c r="C388" s="674" t="s">
        <v>1572</v>
      </c>
      <c r="D388" s="940" t="s">
        <v>316</v>
      </c>
      <c r="E388" s="940" t="s">
        <v>316</v>
      </c>
      <c r="F388" s="674" t="s">
        <v>1690</v>
      </c>
      <c r="G388" s="940" t="s">
        <v>625</v>
      </c>
      <c r="H388" s="940" t="s">
        <v>625</v>
      </c>
      <c r="I388" s="675" t="b">
        <v>0</v>
      </c>
      <c r="J388" s="473">
        <v>2</v>
      </c>
      <c r="K388" s="674" t="s">
        <v>1255</v>
      </c>
      <c r="L388" s="474">
        <v>2.6</v>
      </c>
      <c r="M388" s="471">
        <f t="shared" si="14"/>
        <v>3.15</v>
      </c>
      <c r="N388" s="472">
        <f t="shared" si="15"/>
        <v>8.19</v>
      </c>
      <c r="O388" s="674"/>
      <c r="Q388" s="457"/>
    </row>
    <row r="389" spans="1:17" x14ac:dyDescent="0.2">
      <c r="A389" s="457"/>
      <c r="C389" s="674" t="s">
        <v>1572</v>
      </c>
      <c r="D389" s="940" t="s">
        <v>316</v>
      </c>
      <c r="E389" s="940" t="s">
        <v>316</v>
      </c>
      <c r="F389" s="674" t="s">
        <v>1707</v>
      </c>
      <c r="G389" s="940" t="s">
        <v>630</v>
      </c>
      <c r="H389" s="940" t="s">
        <v>630</v>
      </c>
      <c r="I389" s="675" t="b">
        <v>0</v>
      </c>
      <c r="J389" s="473">
        <v>1</v>
      </c>
      <c r="K389" s="674" t="s">
        <v>1255</v>
      </c>
      <c r="L389" s="474">
        <v>2.3000000000000003</v>
      </c>
      <c r="M389" s="471">
        <f t="shared" si="14"/>
        <v>3.15</v>
      </c>
      <c r="N389" s="472">
        <f t="shared" si="15"/>
        <v>7.245000000000001</v>
      </c>
      <c r="O389" s="674"/>
      <c r="Q389" s="457"/>
    </row>
    <row r="390" spans="1:17" x14ac:dyDescent="0.2">
      <c r="A390" s="457"/>
      <c r="C390" s="674" t="s">
        <v>1572</v>
      </c>
      <c r="D390" s="940" t="s">
        <v>316</v>
      </c>
      <c r="E390" s="940" t="s">
        <v>316</v>
      </c>
      <c r="F390" s="674" t="s">
        <v>1710</v>
      </c>
      <c r="G390" s="940" t="s">
        <v>590</v>
      </c>
      <c r="H390" s="940" t="s">
        <v>1735</v>
      </c>
      <c r="I390" s="675" t="b">
        <v>0</v>
      </c>
      <c r="J390" s="473">
        <v>1</v>
      </c>
      <c r="K390" s="674" t="s">
        <v>1255</v>
      </c>
      <c r="L390" s="474">
        <v>3.9000000000000004</v>
      </c>
      <c r="M390" s="471">
        <f t="shared" si="14"/>
        <v>3.15</v>
      </c>
      <c r="N390" s="472">
        <f t="shared" si="15"/>
        <v>12.285</v>
      </c>
      <c r="O390" s="674"/>
      <c r="Q390" s="457"/>
    </row>
    <row r="391" spans="1:17" x14ac:dyDescent="0.2">
      <c r="A391" s="457"/>
      <c r="C391" s="674" t="s">
        <v>1528</v>
      </c>
      <c r="D391" s="940" t="s">
        <v>318</v>
      </c>
      <c r="E391" s="940" t="s">
        <v>318</v>
      </c>
      <c r="F391" s="674" t="s">
        <v>1529</v>
      </c>
      <c r="G391" s="940" t="s">
        <v>360</v>
      </c>
      <c r="H391" s="940" t="s">
        <v>1732</v>
      </c>
      <c r="I391" s="675" t="b">
        <v>0</v>
      </c>
      <c r="J391" s="473">
        <v>1</v>
      </c>
      <c r="K391" s="674" t="s">
        <v>1255</v>
      </c>
      <c r="L391" s="474">
        <v>2.66</v>
      </c>
      <c r="M391" s="471">
        <f t="shared" si="14"/>
        <v>3.15</v>
      </c>
      <c r="N391" s="472">
        <f t="shared" si="15"/>
        <v>8.3789999999999996</v>
      </c>
      <c r="O391" s="674"/>
      <c r="Q391" s="457"/>
    </row>
    <row r="392" spans="1:17" x14ac:dyDescent="0.2">
      <c r="A392" s="457"/>
      <c r="C392" s="674" t="s">
        <v>1528</v>
      </c>
      <c r="D392" s="940" t="s">
        <v>318</v>
      </c>
      <c r="E392" s="940" t="s">
        <v>318</v>
      </c>
      <c r="F392" s="674" t="s">
        <v>1530</v>
      </c>
      <c r="G392" s="940" t="s">
        <v>326</v>
      </c>
      <c r="H392" s="940" t="s">
        <v>326</v>
      </c>
      <c r="I392" s="675" t="b">
        <v>0</v>
      </c>
      <c r="J392" s="473">
        <v>1</v>
      </c>
      <c r="K392" s="674" t="s">
        <v>1255</v>
      </c>
      <c r="L392" s="474">
        <v>3</v>
      </c>
      <c r="M392" s="471">
        <f t="shared" si="14"/>
        <v>3.15</v>
      </c>
      <c r="N392" s="472">
        <f t="shared" si="15"/>
        <v>9.4499999999999993</v>
      </c>
      <c r="O392" s="674"/>
      <c r="Q392" s="457"/>
    </row>
    <row r="393" spans="1:17" x14ac:dyDescent="0.2">
      <c r="A393" s="457"/>
      <c r="C393" s="674" t="s">
        <v>1528</v>
      </c>
      <c r="D393" s="940" t="s">
        <v>318</v>
      </c>
      <c r="E393" s="940" t="s">
        <v>318</v>
      </c>
      <c r="F393" s="674" t="s">
        <v>1604</v>
      </c>
      <c r="G393" s="940" t="s">
        <v>311</v>
      </c>
      <c r="H393" s="940" t="s">
        <v>311</v>
      </c>
      <c r="I393" s="675" t="b">
        <v>0</v>
      </c>
      <c r="J393" s="473">
        <v>1</v>
      </c>
      <c r="K393" s="674" t="s">
        <v>1255</v>
      </c>
      <c r="L393" s="474">
        <v>5.3420000000000005</v>
      </c>
      <c r="M393" s="471">
        <f t="shared" si="14"/>
        <v>3.15</v>
      </c>
      <c r="N393" s="472">
        <f t="shared" si="15"/>
        <v>16.827300000000001</v>
      </c>
      <c r="O393" s="674"/>
      <c r="Q393" s="457"/>
    </row>
    <row r="394" spans="1:17" x14ac:dyDescent="0.2">
      <c r="A394" s="457"/>
      <c r="C394" s="674" t="s">
        <v>1528</v>
      </c>
      <c r="D394" s="940" t="s">
        <v>318</v>
      </c>
      <c r="E394" s="940" t="s">
        <v>318</v>
      </c>
      <c r="F394" s="674" t="s">
        <v>1549</v>
      </c>
      <c r="G394" s="940" t="s">
        <v>322</v>
      </c>
      <c r="H394" s="940" t="s">
        <v>322</v>
      </c>
      <c r="I394" s="675" t="b">
        <v>0</v>
      </c>
      <c r="J394" s="473">
        <v>1</v>
      </c>
      <c r="K394" s="674" t="s">
        <v>1255</v>
      </c>
      <c r="L394" s="474">
        <v>3.5840000000000001</v>
      </c>
      <c r="M394" s="471">
        <f t="shared" si="14"/>
        <v>3.15</v>
      </c>
      <c r="N394" s="472">
        <f t="shared" si="15"/>
        <v>11.2896</v>
      </c>
      <c r="O394" s="674"/>
      <c r="Q394" s="457"/>
    </row>
    <row r="395" spans="1:17" x14ac:dyDescent="0.2">
      <c r="A395" s="457"/>
      <c r="C395" s="674" t="s">
        <v>1528</v>
      </c>
      <c r="D395" s="940" t="s">
        <v>318</v>
      </c>
      <c r="E395" s="940" t="s">
        <v>318</v>
      </c>
      <c r="F395" s="674" t="s">
        <v>1636</v>
      </c>
      <c r="G395" s="940" t="s">
        <v>343</v>
      </c>
      <c r="H395" s="940" t="s">
        <v>343</v>
      </c>
      <c r="I395" s="675" t="b">
        <v>0</v>
      </c>
      <c r="J395" s="473">
        <v>1</v>
      </c>
      <c r="K395" s="674" t="s">
        <v>1255</v>
      </c>
      <c r="L395" s="474">
        <v>2.9340000000000002</v>
      </c>
      <c r="M395" s="471">
        <f t="shared" si="14"/>
        <v>3.15</v>
      </c>
      <c r="N395" s="472">
        <f t="shared" si="15"/>
        <v>9.2421000000000006</v>
      </c>
      <c r="O395" s="674"/>
      <c r="Q395" s="457"/>
    </row>
    <row r="396" spans="1:17" x14ac:dyDescent="0.2">
      <c r="A396" s="457"/>
      <c r="C396" s="674" t="s">
        <v>1528</v>
      </c>
      <c r="D396" s="940" t="s">
        <v>318</v>
      </c>
      <c r="E396" s="940" t="s">
        <v>318</v>
      </c>
      <c r="F396" s="674" t="s">
        <v>1717</v>
      </c>
      <c r="G396" s="940" t="s">
        <v>590</v>
      </c>
      <c r="H396" s="940" t="s">
        <v>1735</v>
      </c>
      <c r="I396" s="675" t="b">
        <v>0</v>
      </c>
      <c r="J396" s="473">
        <v>1</v>
      </c>
      <c r="K396" s="674" t="s">
        <v>1255</v>
      </c>
      <c r="L396" s="474">
        <v>2.9490000000000003</v>
      </c>
      <c r="M396" s="471">
        <f t="shared" si="14"/>
        <v>3.15</v>
      </c>
      <c r="N396" s="472">
        <f t="shared" si="15"/>
        <v>9.2893500000000007</v>
      </c>
      <c r="O396" s="674"/>
      <c r="Q396" s="457"/>
    </row>
    <row r="397" spans="1:17" x14ac:dyDescent="0.2">
      <c r="A397" s="457"/>
      <c r="C397" s="674" t="s">
        <v>1649</v>
      </c>
      <c r="D397" s="940" t="s">
        <v>318</v>
      </c>
      <c r="E397" s="940" t="s">
        <v>318</v>
      </c>
      <c r="F397" s="674" t="s">
        <v>1651</v>
      </c>
      <c r="G397" s="940" t="s">
        <v>353</v>
      </c>
      <c r="H397" s="940" t="s">
        <v>353</v>
      </c>
      <c r="I397" s="675" t="b">
        <v>0</v>
      </c>
      <c r="J397" s="473">
        <v>1</v>
      </c>
      <c r="K397" s="674" t="s">
        <v>1255</v>
      </c>
      <c r="L397" s="474">
        <v>4.8</v>
      </c>
      <c r="M397" s="471">
        <f t="shared" si="14"/>
        <v>3.15</v>
      </c>
      <c r="N397" s="472">
        <f t="shared" si="15"/>
        <v>15.12</v>
      </c>
      <c r="O397" s="674"/>
      <c r="Q397" s="457"/>
    </row>
    <row r="398" spans="1:17" x14ac:dyDescent="0.2">
      <c r="A398" s="457"/>
      <c r="C398" s="674" t="s">
        <v>1649</v>
      </c>
      <c r="D398" s="940" t="s">
        <v>318</v>
      </c>
      <c r="E398" s="940" t="s">
        <v>318</v>
      </c>
      <c r="F398" s="674" t="s">
        <v>1590</v>
      </c>
      <c r="G398" s="940" t="s">
        <v>311</v>
      </c>
      <c r="H398" s="940" t="s">
        <v>311</v>
      </c>
      <c r="I398" s="675" t="b">
        <v>0</v>
      </c>
      <c r="J398" s="473">
        <v>1</v>
      </c>
      <c r="K398" s="674" t="s">
        <v>1255</v>
      </c>
      <c r="L398" s="474">
        <v>6.4969999999999999</v>
      </c>
      <c r="M398" s="471">
        <f t="shared" si="14"/>
        <v>3.15</v>
      </c>
      <c r="N398" s="472">
        <f t="shared" si="15"/>
        <v>20.46555</v>
      </c>
      <c r="O398" s="674"/>
      <c r="Q398" s="457"/>
    </row>
    <row r="399" spans="1:17" x14ac:dyDescent="0.2">
      <c r="A399" s="457"/>
      <c r="C399" s="674" t="s">
        <v>1608</v>
      </c>
      <c r="D399" s="940" t="s">
        <v>322</v>
      </c>
      <c r="E399" s="940" t="s">
        <v>322</v>
      </c>
      <c r="F399" s="674" t="s">
        <v>1529</v>
      </c>
      <c r="G399" s="940" t="s">
        <v>360</v>
      </c>
      <c r="H399" s="940" t="s">
        <v>1732</v>
      </c>
      <c r="I399" s="675" t="b">
        <v>0</v>
      </c>
      <c r="J399" s="473">
        <v>1</v>
      </c>
      <c r="K399" s="674" t="s">
        <v>1255</v>
      </c>
      <c r="L399" s="474">
        <v>3.2</v>
      </c>
      <c r="M399" s="471">
        <f t="shared" si="14"/>
        <v>3.15</v>
      </c>
      <c r="N399" s="472">
        <f t="shared" si="15"/>
        <v>10.08</v>
      </c>
      <c r="O399" s="674"/>
      <c r="Q399" s="457"/>
    </row>
    <row r="400" spans="1:17" x14ac:dyDescent="0.2">
      <c r="A400" s="457"/>
      <c r="C400" s="674" t="s">
        <v>1608</v>
      </c>
      <c r="D400" s="940" t="s">
        <v>322</v>
      </c>
      <c r="E400" s="940" t="s">
        <v>322</v>
      </c>
      <c r="F400" s="674" t="s">
        <v>1707</v>
      </c>
      <c r="G400" s="940" t="s">
        <v>630</v>
      </c>
      <c r="H400" s="940" t="s">
        <v>630</v>
      </c>
      <c r="I400" s="675" t="b">
        <v>0</v>
      </c>
      <c r="J400" s="473">
        <v>1</v>
      </c>
      <c r="K400" s="674" t="s">
        <v>1255</v>
      </c>
      <c r="L400" s="474">
        <v>2.7</v>
      </c>
      <c r="M400" s="471">
        <f t="shared" si="14"/>
        <v>3.15</v>
      </c>
      <c r="N400" s="472">
        <f t="shared" si="15"/>
        <v>8.5050000000000008</v>
      </c>
      <c r="O400" s="674"/>
      <c r="Q400" s="457"/>
    </row>
    <row r="401" spans="1:19" x14ac:dyDescent="0.2">
      <c r="A401" s="457"/>
      <c r="C401" s="674" t="s">
        <v>1681</v>
      </c>
      <c r="D401" s="940" t="s">
        <v>603</v>
      </c>
      <c r="E401" s="940" t="s">
        <v>603</v>
      </c>
      <c r="F401" s="674" t="s">
        <v>1644</v>
      </c>
      <c r="G401" s="940" t="s">
        <v>314</v>
      </c>
      <c r="H401" s="940" t="s">
        <v>314</v>
      </c>
      <c r="I401" s="675" t="b">
        <v>0</v>
      </c>
      <c r="J401" s="473">
        <v>1</v>
      </c>
      <c r="K401" s="674" t="s">
        <v>1255</v>
      </c>
      <c r="L401" s="474">
        <v>3.8840000000000003</v>
      </c>
      <c r="M401" s="471">
        <f t="shared" si="14"/>
        <v>3.15</v>
      </c>
      <c r="N401" s="472">
        <f t="shared" si="15"/>
        <v>12.2346</v>
      </c>
      <c r="O401" s="674"/>
      <c r="Q401" s="457"/>
    </row>
    <row r="402" spans="1:19" x14ac:dyDescent="0.2">
      <c r="A402" s="457"/>
      <c r="C402" s="674" t="s">
        <v>1681</v>
      </c>
      <c r="D402" s="940" t="s">
        <v>603</v>
      </c>
      <c r="E402" s="940" t="s">
        <v>603</v>
      </c>
      <c r="F402" s="674" t="s">
        <v>1530</v>
      </c>
      <c r="G402" s="940" t="s">
        <v>326</v>
      </c>
      <c r="H402" s="940" t="s">
        <v>326</v>
      </c>
      <c r="I402" s="675" t="b">
        <v>0</v>
      </c>
      <c r="J402" s="473">
        <v>1</v>
      </c>
      <c r="K402" s="674" t="s">
        <v>1255</v>
      </c>
      <c r="L402" s="474">
        <v>4.4000000000000004</v>
      </c>
      <c r="M402" s="471">
        <f t="shared" si="14"/>
        <v>3.15</v>
      </c>
      <c r="N402" s="472">
        <f t="shared" si="15"/>
        <v>13.860000000000001</v>
      </c>
      <c r="O402" s="674"/>
      <c r="Q402" s="457"/>
    </row>
    <row r="403" spans="1:19" x14ac:dyDescent="0.2">
      <c r="A403" s="457"/>
      <c r="C403" s="674" t="s">
        <v>1634</v>
      </c>
      <c r="D403" s="940" t="s">
        <v>322</v>
      </c>
      <c r="E403" s="940" t="s">
        <v>322</v>
      </c>
      <c r="F403" s="674" t="s">
        <v>1528</v>
      </c>
      <c r="G403" s="940" t="s">
        <v>318</v>
      </c>
      <c r="H403" s="940" t="s">
        <v>318</v>
      </c>
      <c r="I403" s="675" t="b">
        <v>0</v>
      </c>
      <c r="J403" s="473">
        <v>1</v>
      </c>
      <c r="K403" s="674" t="s">
        <v>1255</v>
      </c>
      <c r="L403" s="474">
        <v>4.5390000000000006</v>
      </c>
      <c r="M403" s="471">
        <f t="shared" si="14"/>
        <v>3.15</v>
      </c>
      <c r="N403" s="472">
        <f t="shared" si="15"/>
        <v>14.297850000000002</v>
      </c>
      <c r="O403" s="674"/>
      <c r="Q403" s="457"/>
    </row>
    <row r="404" spans="1:19" x14ac:dyDescent="0.2">
      <c r="A404" s="457"/>
      <c r="C404" s="674" t="s">
        <v>1549</v>
      </c>
      <c r="D404" s="940" t="s">
        <v>322</v>
      </c>
      <c r="E404" s="940" t="s">
        <v>322</v>
      </c>
      <c r="F404" s="674" t="s">
        <v>1601</v>
      </c>
      <c r="G404" s="940" t="s">
        <v>521</v>
      </c>
      <c r="H404" s="940" t="s">
        <v>521</v>
      </c>
      <c r="I404" s="675" t="b">
        <v>0</v>
      </c>
      <c r="J404" s="473">
        <v>1</v>
      </c>
      <c r="K404" s="674" t="s">
        <v>1255</v>
      </c>
      <c r="L404" s="474">
        <v>9.7040000000000006</v>
      </c>
      <c r="M404" s="471">
        <f t="shared" si="14"/>
        <v>3.15</v>
      </c>
      <c r="N404" s="472">
        <f t="shared" si="15"/>
        <v>30.567600000000002</v>
      </c>
      <c r="O404" s="674"/>
      <c r="Q404" s="457"/>
    </row>
    <row r="405" spans="1:19" x14ac:dyDescent="0.2">
      <c r="A405" s="457"/>
      <c r="C405" s="674" t="s">
        <v>1549</v>
      </c>
      <c r="D405" s="940" t="s">
        <v>322</v>
      </c>
      <c r="E405" s="940" t="s">
        <v>322</v>
      </c>
      <c r="F405" s="674" t="s">
        <v>1631</v>
      </c>
      <c r="G405" s="940" t="s">
        <v>294</v>
      </c>
      <c r="H405" s="940" t="s">
        <v>294</v>
      </c>
      <c r="I405" s="675" t="b">
        <v>0</v>
      </c>
      <c r="J405" s="473">
        <v>2</v>
      </c>
      <c r="K405" s="674" t="s">
        <v>1255</v>
      </c>
      <c r="L405" s="474">
        <v>6.6179999999999994</v>
      </c>
      <c r="M405" s="471">
        <f t="shared" si="14"/>
        <v>3.15</v>
      </c>
      <c r="N405" s="472">
        <f t="shared" si="15"/>
        <v>20.846699999999998</v>
      </c>
      <c r="O405" s="674"/>
      <c r="Q405" s="457"/>
    </row>
    <row r="406" spans="1:19" x14ac:dyDescent="0.2">
      <c r="A406" s="457"/>
      <c r="C406" s="674" t="s">
        <v>1549</v>
      </c>
      <c r="D406" s="940" t="s">
        <v>322</v>
      </c>
      <c r="E406" s="940" t="s">
        <v>322</v>
      </c>
      <c r="F406" s="674" t="s">
        <v>1630</v>
      </c>
      <c r="G406" s="940" t="s">
        <v>314</v>
      </c>
      <c r="H406" s="940" t="s">
        <v>314</v>
      </c>
      <c r="I406" s="675" t="b">
        <v>0</v>
      </c>
      <c r="J406" s="473">
        <v>2</v>
      </c>
      <c r="K406" s="674" t="s">
        <v>1255</v>
      </c>
      <c r="L406" s="474">
        <v>5.7550000000000008</v>
      </c>
      <c r="M406" s="471">
        <f t="shared" si="14"/>
        <v>3.15</v>
      </c>
      <c r="N406" s="472">
        <f t="shared" si="15"/>
        <v>18.128250000000001</v>
      </c>
      <c r="O406" s="674"/>
      <c r="Q406" s="457"/>
    </row>
    <row r="407" spans="1:19" x14ac:dyDescent="0.2">
      <c r="A407" s="457"/>
      <c r="C407" s="674" t="s">
        <v>1549</v>
      </c>
      <c r="D407" s="940" t="s">
        <v>322</v>
      </c>
      <c r="E407" s="940" t="s">
        <v>322</v>
      </c>
      <c r="F407" s="674" t="s">
        <v>1558</v>
      </c>
      <c r="G407" s="940" t="s">
        <v>360</v>
      </c>
      <c r="H407" s="940" t="s">
        <v>1732</v>
      </c>
      <c r="I407" s="675" t="b">
        <v>0</v>
      </c>
      <c r="J407" s="473">
        <v>3</v>
      </c>
      <c r="K407" s="674" t="s">
        <v>1255</v>
      </c>
      <c r="L407" s="474">
        <v>12.843999999999999</v>
      </c>
      <c r="M407" s="471">
        <f t="shared" si="14"/>
        <v>3.15</v>
      </c>
      <c r="N407" s="472">
        <f t="shared" si="15"/>
        <v>40.458599999999997</v>
      </c>
      <c r="O407" s="674"/>
      <c r="Q407" s="457"/>
    </row>
    <row r="408" spans="1:19" x14ac:dyDescent="0.2">
      <c r="A408" s="457"/>
      <c r="C408" s="674" t="s">
        <v>1549</v>
      </c>
      <c r="D408" s="940" t="s">
        <v>322</v>
      </c>
      <c r="E408" s="940" t="s">
        <v>322</v>
      </c>
      <c r="F408" s="674" t="s">
        <v>1593</v>
      </c>
      <c r="G408" s="940" t="s">
        <v>320</v>
      </c>
      <c r="H408" s="940" t="s">
        <v>320</v>
      </c>
      <c r="I408" s="675" t="b">
        <v>0</v>
      </c>
      <c r="J408" s="473">
        <v>1</v>
      </c>
      <c r="K408" s="674" t="s">
        <v>1255</v>
      </c>
      <c r="L408" s="474">
        <v>5.2</v>
      </c>
      <c r="M408" s="471">
        <f t="shared" si="14"/>
        <v>3.15</v>
      </c>
      <c r="N408" s="472">
        <f t="shared" si="15"/>
        <v>16.38</v>
      </c>
      <c r="O408" s="674"/>
      <c r="Q408" s="457"/>
    </row>
    <row r="409" spans="1:19" x14ac:dyDescent="0.2">
      <c r="A409" s="457"/>
      <c r="C409" s="674" t="s">
        <v>1549</v>
      </c>
      <c r="D409" s="940" t="s">
        <v>322</v>
      </c>
      <c r="E409" s="940" t="s">
        <v>322</v>
      </c>
      <c r="F409" s="674" t="s">
        <v>1624</v>
      </c>
      <c r="G409" s="940" t="s">
        <v>326</v>
      </c>
      <c r="H409" s="940" t="s">
        <v>326</v>
      </c>
      <c r="I409" s="675" t="b">
        <v>0</v>
      </c>
      <c r="J409" s="473">
        <v>1</v>
      </c>
      <c r="K409" s="674" t="s">
        <v>1255</v>
      </c>
      <c r="L409" s="474">
        <v>5.8889999999999993</v>
      </c>
      <c r="M409" s="471">
        <f t="shared" si="14"/>
        <v>3.15</v>
      </c>
      <c r="N409" s="472">
        <f t="shared" si="15"/>
        <v>18.550349999999998</v>
      </c>
      <c r="O409" s="674"/>
      <c r="Q409" s="457"/>
    </row>
    <row r="410" spans="1:19" x14ac:dyDescent="0.2">
      <c r="A410" s="457"/>
      <c r="C410" s="674" t="s">
        <v>1549</v>
      </c>
      <c r="D410" s="940" t="s">
        <v>322</v>
      </c>
      <c r="E410" s="940" t="s">
        <v>322</v>
      </c>
      <c r="F410" s="674" t="s">
        <v>1579</v>
      </c>
      <c r="G410" s="940" t="s">
        <v>304</v>
      </c>
      <c r="H410" s="940" t="s">
        <v>304</v>
      </c>
      <c r="I410" s="675" t="b">
        <v>0</v>
      </c>
      <c r="J410" s="473">
        <v>1</v>
      </c>
      <c r="K410" s="674" t="s">
        <v>1255</v>
      </c>
      <c r="L410" s="474">
        <v>3.5890000000000004</v>
      </c>
      <c r="M410" s="471">
        <f t="shared" si="14"/>
        <v>3.15</v>
      </c>
      <c r="N410" s="472">
        <f t="shared" si="15"/>
        <v>11.305350000000001</v>
      </c>
      <c r="O410" s="674"/>
      <c r="Q410" s="457"/>
    </row>
    <row r="411" spans="1:19" x14ac:dyDescent="0.2">
      <c r="A411" s="457"/>
      <c r="C411" s="674" t="s">
        <v>1549</v>
      </c>
      <c r="D411" s="940" t="s">
        <v>322</v>
      </c>
      <c r="E411" s="940" t="s">
        <v>322</v>
      </c>
      <c r="F411" s="674" t="s">
        <v>1629</v>
      </c>
      <c r="G411" s="940" t="s">
        <v>336</v>
      </c>
      <c r="H411" s="940" t="s">
        <v>336</v>
      </c>
      <c r="I411" s="675" t="b">
        <v>0</v>
      </c>
      <c r="J411" s="473">
        <v>1</v>
      </c>
      <c r="K411" s="674" t="s">
        <v>1255</v>
      </c>
      <c r="L411" s="474">
        <v>3.0960000000000001</v>
      </c>
      <c r="M411" s="471">
        <f t="shared" si="14"/>
        <v>3.15</v>
      </c>
      <c r="N411" s="472">
        <f t="shared" si="15"/>
        <v>9.7523999999999997</v>
      </c>
      <c r="O411" s="674"/>
      <c r="Q411" s="457"/>
    </row>
    <row r="412" spans="1:19" x14ac:dyDescent="0.2">
      <c r="A412" s="457"/>
      <c r="C412" s="674" t="s">
        <v>1549</v>
      </c>
      <c r="D412" s="940" t="s">
        <v>322</v>
      </c>
      <c r="E412" s="940" t="s">
        <v>322</v>
      </c>
      <c r="F412" s="674" t="s">
        <v>1676</v>
      </c>
      <c r="G412" s="940" t="s">
        <v>480</v>
      </c>
      <c r="H412" s="940" t="s">
        <v>480</v>
      </c>
      <c r="I412" s="675" t="b">
        <v>0</v>
      </c>
      <c r="J412" s="473">
        <v>1</v>
      </c>
      <c r="K412" s="674" t="s">
        <v>1255</v>
      </c>
      <c r="L412" s="474">
        <v>8.3000000000000007</v>
      </c>
      <c r="M412" s="471">
        <f t="shared" si="14"/>
        <v>3.15</v>
      </c>
      <c r="N412" s="472">
        <f t="shared" si="15"/>
        <v>26.145000000000003</v>
      </c>
      <c r="O412" s="674"/>
      <c r="Q412" s="457"/>
    </row>
    <row r="413" spans="1:19" x14ac:dyDescent="0.2">
      <c r="A413" s="457"/>
      <c r="C413" s="674" t="s">
        <v>1549</v>
      </c>
      <c r="D413" s="940" t="s">
        <v>322</v>
      </c>
      <c r="E413" s="940" t="s">
        <v>322</v>
      </c>
      <c r="F413" s="674" t="s">
        <v>1532</v>
      </c>
      <c r="G413" s="940" t="s">
        <v>351</v>
      </c>
      <c r="H413" s="940" t="s">
        <v>351</v>
      </c>
      <c r="I413" s="675" t="b">
        <v>0</v>
      </c>
      <c r="J413" s="473">
        <v>2</v>
      </c>
      <c r="K413" s="674" t="s">
        <v>1255</v>
      </c>
      <c r="L413" s="474">
        <v>6.2079999999999984</v>
      </c>
      <c r="M413" s="471">
        <f t="shared" si="14"/>
        <v>3.15</v>
      </c>
      <c r="N413" s="472">
        <f t="shared" si="15"/>
        <v>19.555199999999996</v>
      </c>
      <c r="O413" s="674"/>
      <c r="Q413" s="457"/>
    </row>
    <row r="414" spans="1:19" x14ac:dyDescent="0.2">
      <c r="A414" s="457"/>
      <c r="C414" s="674" t="s">
        <v>1549</v>
      </c>
      <c r="D414" s="940" t="s">
        <v>322</v>
      </c>
      <c r="E414" s="940" t="s">
        <v>322</v>
      </c>
      <c r="F414" s="674" t="s">
        <v>1567</v>
      </c>
      <c r="G414" s="940" t="s">
        <v>351</v>
      </c>
      <c r="H414" s="940" t="s">
        <v>351</v>
      </c>
      <c r="I414" s="675" t="b">
        <v>0</v>
      </c>
      <c r="J414" s="473">
        <v>1</v>
      </c>
      <c r="K414" s="674" t="s">
        <v>1255</v>
      </c>
      <c r="L414" s="474">
        <v>4.4980000000000002</v>
      </c>
      <c r="M414" s="471">
        <f t="shared" si="14"/>
        <v>3.15</v>
      </c>
      <c r="N414" s="472">
        <f t="shared" si="15"/>
        <v>14.168700000000001</v>
      </c>
      <c r="O414" s="674"/>
      <c r="Q414" s="457"/>
    </row>
    <row r="415" spans="1:19" x14ac:dyDescent="0.2">
      <c r="A415" s="457"/>
      <c r="C415" s="674" t="s">
        <v>1549</v>
      </c>
      <c r="D415" s="940" t="s">
        <v>322</v>
      </c>
      <c r="E415" s="940" t="s">
        <v>322</v>
      </c>
      <c r="F415" s="674" t="s">
        <v>1553</v>
      </c>
      <c r="G415" s="940" t="s">
        <v>311</v>
      </c>
      <c r="H415" s="940" t="s">
        <v>311</v>
      </c>
      <c r="I415" s="675" t="b">
        <v>0</v>
      </c>
      <c r="J415" s="473">
        <v>1</v>
      </c>
      <c r="K415" s="674" t="s">
        <v>1255</v>
      </c>
      <c r="L415" s="474">
        <v>2.262</v>
      </c>
      <c r="M415" s="471">
        <f t="shared" si="14"/>
        <v>3.15</v>
      </c>
      <c r="N415" s="472">
        <f t="shared" si="15"/>
        <v>7.1253000000000002</v>
      </c>
      <c r="O415" s="674"/>
      <c r="Q415" s="457"/>
    </row>
    <row r="416" spans="1:19" s="431" customFormat="1" x14ac:dyDescent="0.2">
      <c r="A416" s="457"/>
      <c r="C416" s="675" t="s">
        <v>1549</v>
      </c>
      <c r="D416" s="940" t="s">
        <v>322</v>
      </c>
      <c r="E416" s="940" t="s">
        <v>322</v>
      </c>
      <c r="F416" s="675" t="s">
        <v>1534</v>
      </c>
      <c r="G416" s="940" t="s">
        <v>311</v>
      </c>
      <c r="H416" s="940" t="s">
        <v>311</v>
      </c>
      <c r="I416" s="675" t="b">
        <v>1</v>
      </c>
      <c r="J416" s="473">
        <v>1</v>
      </c>
      <c r="K416" s="675" t="s">
        <v>1255</v>
      </c>
      <c r="L416" s="474">
        <v>1</v>
      </c>
      <c r="M416" s="471">
        <f t="shared" si="14"/>
        <v>3.15</v>
      </c>
      <c r="N416" s="472">
        <f t="shared" si="15"/>
        <v>3.15</v>
      </c>
      <c r="O416" s="675"/>
      <c r="Q416" s="457"/>
      <c r="R416" s="432"/>
      <c r="S416" s="432"/>
    </row>
    <row r="417" spans="1:17" x14ac:dyDescent="0.2">
      <c r="A417" s="457"/>
      <c r="C417" s="674" t="s">
        <v>1549</v>
      </c>
      <c r="D417" s="940" t="s">
        <v>322</v>
      </c>
      <c r="E417" s="940" t="s">
        <v>322</v>
      </c>
      <c r="F417" s="674" t="s">
        <v>1561</v>
      </c>
      <c r="G417" s="940" t="s">
        <v>316</v>
      </c>
      <c r="H417" s="940" t="s">
        <v>316</v>
      </c>
      <c r="I417" s="674" t="b">
        <v>0</v>
      </c>
      <c r="J417" s="473">
        <v>2</v>
      </c>
      <c r="K417" s="674" t="s">
        <v>1255</v>
      </c>
      <c r="L417" s="474">
        <v>10.173999999999999</v>
      </c>
      <c r="M417" s="471">
        <f t="shared" si="14"/>
        <v>3.15</v>
      </c>
      <c r="N417" s="472">
        <f t="shared" si="15"/>
        <v>32.048099999999998</v>
      </c>
      <c r="O417" s="674"/>
      <c r="Q417" s="457"/>
    </row>
    <row r="418" spans="1:17" x14ac:dyDescent="0.2">
      <c r="A418" s="457"/>
      <c r="C418" s="674" t="s">
        <v>1549</v>
      </c>
      <c r="D418" s="940" t="s">
        <v>322</v>
      </c>
      <c r="E418" s="940" t="s">
        <v>322</v>
      </c>
      <c r="F418" s="674" t="s">
        <v>1682</v>
      </c>
      <c r="G418" s="940" t="s">
        <v>527</v>
      </c>
      <c r="H418" s="940" t="s">
        <v>527</v>
      </c>
      <c r="I418" s="675" t="b">
        <v>0</v>
      </c>
      <c r="J418" s="473">
        <v>1</v>
      </c>
      <c r="K418" s="674" t="s">
        <v>1255</v>
      </c>
      <c r="L418" s="474">
        <v>7.1746031746031749</v>
      </c>
      <c r="M418" s="471">
        <f t="shared" si="14"/>
        <v>3.15</v>
      </c>
      <c r="N418" s="472">
        <f t="shared" si="15"/>
        <v>22.6</v>
      </c>
      <c r="O418" s="674"/>
      <c r="Q418" s="457"/>
    </row>
    <row r="419" spans="1:17" x14ac:dyDescent="0.2">
      <c r="A419" s="457"/>
      <c r="C419" s="674" t="s">
        <v>1549</v>
      </c>
      <c r="D419" s="940" t="s">
        <v>322</v>
      </c>
      <c r="E419" s="940" t="s">
        <v>322</v>
      </c>
      <c r="F419" s="674" t="s">
        <v>1564</v>
      </c>
      <c r="G419" s="940" t="s">
        <v>330</v>
      </c>
      <c r="H419" s="940" t="s">
        <v>330</v>
      </c>
      <c r="I419" s="675" t="b">
        <v>0</v>
      </c>
      <c r="J419" s="473">
        <v>1</v>
      </c>
      <c r="K419" s="674" t="s">
        <v>1255</v>
      </c>
      <c r="L419" s="474">
        <v>4.0970000000000004</v>
      </c>
      <c r="M419" s="471">
        <f t="shared" si="14"/>
        <v>3.15</v>
      </c>
      <c r="N419" s="472">
        <f t="shared" si="15"/>
        <v>12.905550000000002</v>
      </c>
      <c r="O419" s="674"/>
      <c r="Q419" s="457"/>
    </row>
    <row r="420" spans="1:17" x14ac:dyDescent="0.2">
      <c r="A420" s="457"/>
      <c r="C420" s="674" t="s">
        <v>1549</v>
      </c>
      <c r="D420" s="940" t="s">
        <v>322</v>
      </c>
      <c r="E420" s="940" t="s">
        <v>322</v>
      </c>
      <c r="F420" s="674" t="s">
        <v>1645</v>
      </c>
      <c r="G420" s="940" t="s">
        <v>340</v>
      </c>
      <c r="H420" s="940" t="s">
        <v>340</v>
      </c>
      <c r="I420" s="675" t="b">
        <v>0</v>
      </c>
      <c r="J420" s="473">
        <v>1</v>
      </c>
      <c r="K420" s="674" t="s">
        <v>1255</v>
      </c>
      <c r="L420" s="474">
        <v>6.1809999999999992</v>
      </c>
      <c r="M420" s="471">
        <f t="shared" si="14"/>
        <v>3.15</v>
      </c>
      <c r="N420" s="472">
        <f t="shared" si="15"/>
        <v>19.470149999999997</v>
      </c>
      <c r="O420" s="674"/>
      <c r="Q420" s="457"/>
    </row>
    <row r="421" spans="1:17" x14ac:dyDescent="0.2">
      <c r="A421" s="457"/>
      <c r="C421" s="674" t="s">
        <v>1549</v>
      </c>
      <c r="D421" s="940" t="s">
        <v>322</v>
      </c>
      <c r="E421" s="940" t="s">
        <v>322</v>
      </c>
      <c r="F421" s="674" t="s">
        <v>1637</v>
      </c>
      <c r="G421" s="940" t="s">
        <v>343</v>
      </c>
      <c r="H421" s="940" t="s">
        <v>343</v>
      </c>
      <c r="I421" s="675" t="b">
        <v>0</v>
      </c>
      <c r="J421" s="473">
        <v>1</v>
      </c>
      <c r="K421" s="674" t="s">
        <v>1255</v>
      </c>
      <c r="L421" s="474">
        <v>4.3840000000000003</v>
      </c>
      <c r="M421" s="471">
        <f t="shared" si="14"/>
        <v>3.15</v>
      </c>
      <c r="N421" s="472">
        <f t="shared" si="15"/>
        <v>13.809600000000001</v>
      </c>
      <c r="O421" s="674"/>
      <c r="Q421" s="457"/>
    </row>
    <row r="422" spans="1:17" x14ac:dyDescent="0.2">
      <c r="A422" s="457"/>
      <c r="C422" s="674" t="s">
        <v>1549</v>
      </c>
      <c r="D422" s="940" t="s">
        <v>322</v>
      </c>
      <c r="E422" s="940" t="s">
        <v>322</v>
      </c>
      <c r="F422" s="674" t="s">
        <v>1689</v>
      </c>
      <c r="G422" s="940" t="s">
        <v>625</v>
      </c>
      <c r="H422" s="940" t="s">
        <v>625</v>
      </c>
      <c r="I422" s="675" t="b">
        <v>0</v>
      </c>
      <c r="J422" s="473">
        <v>1</v>
      </c>
      <c r="K422" s="674" t="s">
        <v>1255</v>
      </c>
      <c r="L422" s="474">
        <v>5.4</v>
      </c>
      <c r="M422" s="471">
        <f t="shared" si="14"/>
        <v>3.15</v>
      </c>
      <c r="N422" s="472">
        <f t="shared" si="15"/>
        <v>17.010000000000002</v>
      </c>
      <c r="O422" s="674"/>
      <c r="Q422" s="457"/>
    </row>
    <row r="423" spans="1:17" x14ac:dyDescent="0.2">
      <c r="A423" s="457"/>
      <c r="C423" s="674" t="s">
        <v>1549</v>
      </c>
      <c r="D423" s="940" t="s">
        <v>322</v>
      </c>
      <c r="E423" s="940" t="s">
        <v>322</v>
      </c>
      <c r="F423" s="674" t="s">
        <v>1694</v>
      </c>
      <c r="G423" s="940" t="s">
        <v>601</v>
      </c>
      <c r="H423" s="940" t="s">
        <v>601</v>
      </c>
      <c r="I423" s="675" t="b">
        <v>0</v>
      </c>
      <c r="J423" s="473">
        <v>1</v>
      </c>
      <c r="K423" s="674" t="s">
        <v>1255</v>
      </c>
      <c r="L423" s="474">
        <v>10.540000000000001</v>
      </c>
      <c r="M423" s="471">
        <f t="shared" si="14"/>
        <v>3.15</v>
      </c>
      <c r="N423" s="472">
        <f t="shared" si="15"/>
        <v>33.201000000000001</v>
      </c>
      <c r="O423" s="674"/>
      <c r="Q423" s="457"/>
    </row>
    <row r="424" spans="1:17" x14ac:dyDescent="0.2">
      <c r="A424" s="457"/>
      <c r="C424" s="674" t="s">
        <v>1549</v>
      </c>
      <c r="D424" s="940" t="s">
        <v>322</v>
      </c>
      <c r="E424" s="940" t="s">
        <v>322</v>
      </c>
      <c r="F424" s="674" t="s">
        <v>1696</v>
      </c>
      <c r="G424" s="940" t="s">
        <v>601</v>
      </c>
      <c r="H424" s="940" t="s">
        <v>601</v>
      </c>
      <c r="I424" s="675" t="b">
        <v>0</v>
      </c>
      <c r="J424" s="473">
        <v>1</v>
      </c>
      <c r="K424" s="674" t="s">
        <v>1255</v>
      </c>
      <c r="L424" s="474">
        <v>10.983999999999998</v>
      </c>
      <c r="M424" s="471">
        <f t="shared" si="14"/>
        <v>3.15</v>
      </c>
      <c r="N424" s="472">
        <f t="shared" si="15"/>
        <v>34.599599999999995</v>
      </c>
      <c r="O424" s="674"/>
      <c r="Q424" s="457"/>
    </row>
    <row r="425" spans="1:17" x14ac:dyDescent="0.2">
      <c r="A425" s="457"/>
      <c r="C425" s="674" t="s">
        <v>1549</v>
      </c>
      <c r="D425" s="940" t="s">
        <v>322</v>
      </c>
      <c r="E425" s="940" t="s">
        <v>322</v>
      </c>
      <c r="F425" s="674" t="s">
        <v>1711</v>
      </c>
      <c r="G425" s="940" t="s">
        <v>590</v>
      </c>
      <c r="H425" s="940" t="s">
        <v>1735</v>
      </c>
      <c r="I425" s="675" t="b">
        <v>0</v>
      </c>
      <c r="J425" s="473">
        <v>1</v>
      </c>
      <c r="K425" s="674" t="s">
        <v>1255</v>
      </c>
      <c r="L425" s="474">
        <v>5.2849999999999993</v>
      </c>
      <c r="M425" s="471">
        <f t="shared" ref="M425:M483" si="16">IF(K425="","", INDEX(CNTR_EFListSelected,MATCH(K425,CORSIA_FuelsList,0)))</f>
        <v>3.15</v>
      </c>
      <c r="N425" s="472">
        <f t="shared" ref="N425:N483" si="17">IF(COUNT(L425:M425)=2,L425*M425,"")</f>
        <v>16.647749999999998</v>
      </c>
      <c r="O425" s="674"/>
      <c r="Q425" s="457"/>
    </row>
    <row r="426" spans="1:17" x14ac:dyDescent="0.2">
      <c r="A426" s="457"/>
      <c r="C426" s="674" t="s">
        <v>1549</v>
      </c>
      <c r="D426" s="940" t="s">
        <v>322</v>
      </c>
      <c r="E426" s="940" t="s">
        <v>322</v>
      </c>
      <c r="F426" s="674" t="s">
        <v>1713</v>
      </c>
      <c r="G426" s="940" t="s">
        <v>590</v>
      </c>
      <c r="H426" s="940" t="s">
        <v>1735</v>
      </c>
      <c r="I426" s="675" t="b">
        <v>0</v>
      </c>
      <c r="J426" s="473">
        <v>1</v>
      </c>
      <c r="K426" s="674" t="s">
        <v>1255</v>
      </c>
      <c r="L426" s="474">
        <v>8.0649999999999995</v>
      </c>
      <c r="M426" s="471">
        <f t="shared" si="16"/>
        <v>3.15</v>
      </c>
      <c r="N426" s="472">
        <f t="shared" si="17"/>
        <v>25.404749999999996</v>
      </c>
      <c r="O426" s="674"/>
      <c r="Q426" s="457"/>
    </row>
    <row r="427" spans="1:17" x14ac:dyDescent="0.2">
      <c r="A427" s="457"/>
      <c r="C427" s="674" t="s">
        <v>1549</v>
      </c>
      <c r="D427" s="940" t="s">
        <v>322</v>
      </c>
      <c r="E427" s="940" t="s">
        <v>322</v>
      </c>
      <c r="F427" s="674" t="s">
        <v>1717</v>
      </c>
      <c r="G427" s="940" t="s">
        <v>590</v>
      </c>
      <c r="H427" s="940" t="s">
        <v>1735</v>
      </c>
      <c r="I427" s="675" t="b">
        <v>0</v>
      </c>
      <c r="J427" s="473">
        <v>1</v>
      </c>
      <c r="K427" s="674" t="s">
        <v>1255</v>
      </c>
      <c r="L427" s="474">
        <v>7.31</v>
      </c>
      <c r="M427" s="471">
        <f t="shared" si="16"/>
        <v>3.15</v>
      </c>
      <c r="N427" s="472">
        <f t="shared" si="17"/>
        <v>23.026499999999999</v>
      </c>
      <c r="O427" s="674"/>
      <c r="Q427" s="457"/>
    </row>
    <row r="428" spans="1:17" x14ac:dyDescent="0.2">
      <c r="A428" s="457"/>
      <c r="C428" s="674" t="s">
        <v>1541</v>
      </c>
      <c r="D428" s="940" t="s">
        <v>322</v>
      </c>
      <c r="E428" s="940" t="s">
        <v>322</v>
      </c>
      <c r="F428" s="674" t="s">
        <v>1669</v>
      </c>
      <c r="G428" s="940" t="s">
        <v>603</v>
      </c>
      <c r="H428" s="940" t="s">
        <v>603</v>
      </c>
      <c r="I428" s="675" t="b">
        <v>0</v>
      </c>
      <c r="J428" s="473">
        <v>1</v>
      </c>
      <c r="K428" s="674" t="s">
        <v>1255</v>
      </c>
      <c r="L428" s="474">
        <v>4.1150000000000002</v>
      </c>
      <c r="M428" s="471">
        <f t="shared" si="16"/>
        <v>3.15</v>
      </c>
      <c r="N428" s="472">
        <f t="shared" si="17"/>
        <v>12.962250000000001</v>
      </c>
      <c r="O428" s="674"/>
      <c r="Q428" s="457"/>
    </row>
    <row r="429" spans="1:17" x14ac:dyDescent="0.2">
      <c r="A429" s="457"/>
      <c r="C429" s="674" t="s">
        <v>1541</v>
      </c>
      <c r="D429" s="940" t="s">
        <v>322</v>
      </c>
      <c r="E429" s="940" t="s">
        <v>322</v>
      </c>
      <c r="F429" s="674" t="s">
        <v>1530</v>
      </c>
      <c r="G429" s="940" t="s">
        <v>326</v>
      </c>
      <c r="H429" s="940" t="s">
        <v>326</v>
      </c>
      <c r="I429" s="675" t="b">
        <v>0</v>
      </c>
      <c r="J429" s="473">
        <v>1</v>
      </c>
      <c r="K429" s="674" t="s">
        <v>1255</v>
      </c>
      <c r="L429" s="474">
        <v>6.1000000000000005</v>
      </c>
      <c r="M429" s="471">
        <f t="shared" si="16"/>
        <v>3.15</v>
      </c>
      <c r="N429" s="472">
        <f t="shared" si="17"/>
        <v>19.215</v>
      </c>
      <c r="O429" s="674"/>
      <c r="Q429" s="457"/>
    </row>
    <row r="430" spans="1:17" x14ac:dyDescent="0.2">
      <c r="A430" s="457"/>
      <c r="C430" s="674" t="s">
        <v>1541</v>
      </c>
      <c r="D430" s="940" t="s">
        <v>322</v>
      </c>
      <c r="E430" s="940" t="s">
        <v>322</v>
      </c>
      <c r="F430" s="674" t="s">
        <v>1624</v>
      </c>
      <c r="G430" s="940" t="s">
        <v>326</v>
      </c>
      <c r="H430" s="940" t="s">
        <v>326</v>
      </c>
      <c r="I430" s="675" t="b">
        <v>0</v>
      </c>
      <c r="J430" s="473">
        <v>1</v>
      </c>
      <c r="K430" s="674" t="s">
        <v>1255</v>
      </c>
      <c r="L430" s="474">
        <v>4.8659999999999997</v>
      </c>
      <c r="M430" s="471">
        <f t="shared" si="16"/>
        <v>3.15</v>
      </c>
      <c r="N430" s="472">
        <f t="shared" si="17"/>
        <v>15.327899999999998</v>
      </c>
      <c r="O430" s="674"/>
      <c r="Q430" s="457"/>
    </row>
    <row r="431" spans="1:17" x14ac:dyDescent="0.2">
      <c r="A431" s="457"/>
      <c r="C431" s="674" t="s">
        <v>1635</v>
      </c>
      <c r="D431" s="940" t="s">
        <v>322</v>
      </c>
      <c r="E431" s="940" t="s">
        <v>322</v>
      </c>
      <c r="F431" s="674" t="s">
        <v>1530</v>
      </c>
      <c r="G431" s="940" t="s">
        <v>326</v>
      </c>
      <c r="H431" s="940" t="s">
        <v>326</v>
      </c>
      <c r="I431" s="675" t="b">
        <v>0</v>
      </c>
      <c r="J431" s="473">
        <v>1</v>
      </c>
      <c r="K431" s="674" t="s">
        <v>1255</v>
      </c>
      <c r="L431" s="474">
        <v>3.6</v>
      </c>
      <c r="M431" s="471">
        <f t="shared" si="16"/>
        <v>3.15</v>
      </c>
      <c r="N431" s="472">
        <f t="shared" si="17"/>
        <v>11.34</v>
      </c>
      <c r="O431" s="674"/>
      <c r="Q431" s="457"/>
    </row>
    <row r="432" spans="1:17" x14ac:dyDescent="0.2">
      <c r="A432" s="457"/>
      <c r="C432" s="674" t="s">
        <v>1635</v>
      </c>
      <c r="D432" s="940" t="s">
        <v>322</v>
      </c>
      <c r="E432" s="940" t="s">
        <v>322</v>
      </c>
      <c r="F432" s="674" t="s">
        <v>1643</v>
      </c>
      <c r="G432" s="940" t="s">
        <v>348</v>
      </c>
      <c r="H432" s="940" t="s">
        <v>348</v>
      </c>
      <c r="I432" s="675" t="b">
        <v>0</v>
      </c>
      <c r="J432" s="473">
        <v>1</v>
      </c>
      <c r="K432" s="674" t="s">
        <v>1255</v>
      </c>
      <c r="L432" s="474">
        <v>3.4420000000000002</v>
      </c>
      <c r="M432" s="471">
        <f t="shared" si="16"/>
        <v>3.15</v>
      </c>
      <c r="N432" s="472">
        <f t="shared" si="17"/>
        <v>10.8423</v>
      </c>
      <c r="O432" s="674"/>
      <c r="Q432" s="457"/>
    </row>
    <row r="433" spans="1:17" x14ac:dyDescent="0.2">
      <c r="A433" s="457"/>
      <c r="C433" s="674" t="s">
        <v>1574</v>
      </c>
      <c r="D433" s="940" t="s">
        <v>322</v>
      </c>
      <c r="E433" s="940" t="s">
        <v>322</v>
      </c>
      <c r="F433" s="674" t="s">
        <v>1598</v>
      </c>
      <c r="G433" s="940" t="s">
        <v>360</v>
      </c>
      <c r="H433" s="940" t="s">
        <v>1732</v>
      </c>
      <c r="I433" s="675" t="b">
        <v>0</v>
      </c>
      <c r="J433" s="473">
        <v>1</v>
      </c>
      <c r="K433" s="674" t="s">
        <v>1255</v>
      </c>
      <c r="L433" s="474">
        <v>2.2000000000000002</v>
      </c>
      <c r="M433" s="471">
        <f t="shared" si="16"/>
        <v>3.15</v>
      </c>
      <c r="N433" s="472">
        <f t="shared" si="17"/>
        <v>6.9300000000000006</v>
      </c>
      <c r="O433" s="674"/>
      <c r="Q433" s="457"/>
    </row>
    <row r="434" spans="1:17" x14ac:dyDescent="0.2">
      <c r="A434" s="457"/>
      <c r="C434" s="674" t="s">
        <v>1574</v>
      </c>
      <c r="D434" s="940" t="s">
        <v>322</v>
      </c>
      <c r="E434" s="940" t="s">
        <v>322</v>
      </c>
      <c r="F434" s="674" t="s">
        <v>1585</v>
      </c>
      <c r="G434" s="940" t="s">
        <v>328</v>
      </c>
      <c r="H434" s="940" t="s">
        <v>328</v>
      </c>
      <c r="I434" s="675" t="b">
        <v>0</v>
      </c>
      <c r="J434" s="473">
        <v>1</v>
      </c>
      <c r="K434" s="674" t="s">
        <v>1255</v>
      </c>
      <c r="L434" s="474">
        <v>1.4000000000000001</v>
      </c>
      <c r="M434" s="471">
        <f t="shared" si="16"/>
        <v>3.15</v>
      </c>
      <c r="N434" s="472">
        <f t="shared" si="17"/>
        <v>4.41</v>
      </c>
      <c r="O434" s="674"/>
      <c r="Q434" s="457"/>
    </row>
    <row r="435" spans="1:17" x14ac:dyDescent="0.2">
      <c r="A435" s="457"/>
      <c r="C435" s="674" t="s">
        <v>1574</v>
      </c>
      <c r="D435" s="940" t="s">
        <v>322</v>
      </c>
      <c r="E435" s="940" t="s">
        <v>322</v>
      </c>
      <c r="F435" s="674" t="s">
        <v>1534</v>
      </c>
      <c r="G435" s="940" t="s">
        <v>311</v>
      </c>
      <c r="H435" s="940" t="s">
        <v>311</v>
      </c>
      <c r="I435" s="675" t="b">
        <v>0</v>
      </c>
      <c r="J435" s="473">
        <v>1</v>
      </c>
      <c r="K435" s="674" t="s">
        <v>1255</v>
      </c>
      <c r="L435" s="474">
        <v>0.9</v>
      </c>
      <c r="M435" s="471">
        <f t="shared" si="16"/>
        <v>3.15</v>
      </c>
      <c r="N435" s="472">
        <f t="shared" si="17"/>
        <v>2.835</v>
      </c>
      <c r="O435" s="674"/>
      <c r="Q435" s="457"/>
    </row>
    <row r="436" spans="1:17" x14ac:dyDescent="0.2">
      <c r="A436" s="457"/>
      <c r="C436" s="674" t="s">
        <v>1574</v>
      </c>
      <c r="D436" s="940" t="s">
        <v>322</v>
      </c>
      <c r="E436" s="940" t="s">
        <v>322</v>
      </c>
      <c r="F436" s="674" t="s">
        <v>1575</v>
      </c>
      <c r="G436" s="940" t="s">
        <v>311</v>
      </c>
      <c r="H436" s="940" t="s">
        <v>311</v>
      </c>
      <c r="I436" s="675" t="b">
        <v>0</v>
      </c>
      <c r="J436" s="473">
        <v>1</v>
      </c>
      <c r="K436" s="674" t="s">
        <v>1255</v>
      </c>
      <c r="L436" s="474">
        <v>1.1000000000000001</v>
      </c>
      <c r="M436" s="471">
        <f t="shared" si="16"/>
        <v>3.15</v>
      </c>
      <c r="N436" s="472">
        <f t="shared" si="17"/>
        <v>3.4650000000000003</v>
      </c>
      <c r="O436" s="674"/>
      <c r="Q436" s="457"/>
    </row>
    <row r="437" spans="1:17" x14ac:dyDescent="0.2">
      <c r="A437" s="457"/>
      <c r="C437" s="674" t="s">
        <v>1600</v>
      </c>
      <c r="D437" s="940" t="s">
        <v>322</v>
      </c>
      <c r="E437" s="940" t="s">
        <v>322</v>
      </c>
      <c r="F437" s="674" t="s">
        <v>1602</v>
      </c>
      <c r="G437" s="940" t="s">
        <v>336</v>
      </c>
      <c r="H437" s="940" t="s">
        <v>336</v>
      </c>
      <c r="I437" s="675" t="b">
        <v>0</v>
      </c>
      <c r="J437" s="473">
        <v>1</v>
      </c>
      <c r="K437" s="674" t="s">
        <v>1255</v>
      </c>
      <c r="L437" s="474">
        <v>3.88</v>
      </c>
      <c r="M437" s="471">
        <f t="shared" si="16"/>
        <v>3.15</v>
      </c>
      <c r="N437" s="472">
        <f t="shared" si="17"/>
        <v>12.222</v>
      </c>
      <c r="O437" s="674"/>
      <c r="Q437" s="457"/>
    </row>
    <row r="438" spans="1:17" x14ac:dyDescent="0.2">
      <c r="A438" s="457"/>
      <c r="C438" s="674" t="s">
        <v>1587</v>
      </c>
      <c r="D438" s="940" t="s">
        <v>322</v>
      </c>
      <c r="E438" s="940" t="s">
        <v>322</v>
      </c>
      <c r="F438" s="674" t="s">
        <v>1707</v>
      </c>
      <c r="G438" s="940" t="s">
        <v>630</v>
      </c>
      <c r="H438" s="940" t="s">
        <v>630</v>
      </c>
      <c r="I438" s="675" t="b">
        <v>0</v>
      </c>
      <c r="J438" s="473">
        <v>1</v>
      </c>
      <c r="K438" s="674" t="s">
        <v>1255</v>
      </c>
      <c r="L438" s="474">
        <v>2.8000000000000003</v>
      </c>
      <c r="M438" s="471">
        <f t="shared" si="16"/>
        <v>3.15</v>
      </c>
      <c r="N438" s="472">
        <f t="shared" si="17"/>
        <v>8.82</v>
      </c>
      <c r="O438" s="674"/>
      <c r="Q438" s="457"/>
    </row>
    <row r="439" spans="1:17" x14ac:dyDescent="0.2">
      <c r="A439" s="457"/>
      <c r="C439" s="674" t="s">
        <v>1641</v>
      </c>
      <c r="D439" s="940" t="s">
        <v>322</v>
      </c>
      <c r="E439" s="940" t="s">
        <v>322</v>
      </c>
      <c r="F439" s="674" t="s">
        <v>1543</v>
      </c>
      <c r="G439" s="940" t="s">
        <v>314</v>
      </c>
      <c r="H439" s="940" t="s">
        <v>314</v>
      </c>
      <c r="I439" s="675" t="b">
        <v>0</v>
      </c>
      <c r="J439" s="473">
        <v>1</v>
      </c>
      <c r="K439" s="674" t="s">
        <v>1255</v>
      </c>
      <c r="L439" s="474">
        <v>3.39</v>
      </c>
      <c r="M439" s="471">
        <f t="shared" si="16"/>
        <v>3.15</v>
      </c>
      <c r="N439" s="472">
        <f t="shared" si="17"/>
        <v>10.6785</v>
      </c>
      <c r="O439" s="674"/>
      <c r="Q439" s="457"/>
    </row>
    <row r="440" spans="1:17" x14ac:dyDescent="0.2">
      <c r="A440" s="457"/>
      <c r="C440" s="674" t="s">
        <v>1552</v>
      </c>
      <c r="D440" s="940" t="s">
        <v>322</v>
      </c>
      <c r="E440" s="940" t="s">
        <v>322</v>
      </c>
      <c r="F440" s="674" t="s">
        <v>1717</v>
      </c>
      <c r="G440" s="940" t="s">
        <v>590</v>
      </c>
      <c r="H440" s="940" t="s">
        <v>1735</v>
      </c>
      <c r="I440" s="675" t="b">
        <v>0</v>
      </c>
      <c r="J440" s="473">
        <v>1</v>
      </c>
      <c r="K440" s="674" t="s">
        <v>1255</v>
      </c>
      <c r="L440" s="474">
        <v>3.9000000000000004</v>
      </c>
      <c r="M440" s="471">
        <f t="shared" si="16"/>
        <v>3.15</v>
      </c>
      <c r="N440" s="472">
        <f t="shared" si="17"/>
        <v>12.285</v>
      </c>
      <c r="O440" s="674"/>
      <c r="Q440" s="457"/>
    </row>
    <row r="441" spans="1:17" x14ac:dyDescent="0.2">
      <c r="A441" s="457"/>
      <c r="C441" s="674" t="s">
        <v>1655</v>
      </c>
      <c r="D441" s="940" t="s">
        <v>322</v>
      </c>
      <c r="E441" s="940" t="s">
        <v>322</v>
      </c>
      <c r="F441" s="674" t="s">
        <v>1533</v>
      </c>
      <c r="G441" s="940" t="s">
        <v>351</v>
      </c>
      <c r="H441" s="940" t="s">
        <v>351</v>
      </c>
      <c r="I441" s="675" t="b">
        <v>0</v>
      </c>
      <c r="J441" s="473">
        <v>1</v>
      </c>
      <c r="K441" s="674" t="s">
        <v>1255</v>
      </c>
      <c r="L441" s="474">
        <v>5.7030000000000003</v>
      </c>
      <c r="M441" s="471">
        <f t="shared" si="16"/>
        <v>3.15</v>
      </c>
      <c r="N441" s="472">
        <f t="shared" si="17"/>
        <v>17.964449999999999</v>
      </c>
      <c r="O441" s="674"/>
      <c r="Q441" s="457"/>
    </row>
    <row r="442" spans="1:17" x14ac:dyDescent="0.2">
      <c r="A442" s="457"/>
      <c r="C442" s="674" t="s">
        <v>1551</v>
      </c>
      <c r="D442" s="940" t="s">
        <v>322</v>
      </c>
      <c r="E442" s="940" t="s">
        <v>322</v>
      </c>
      <c r="F442" s="674" t="s">
        <v>1526</v>
      </c>
      <c r="G442" s="940" t="s">
        <v>326</v>
      </c>
      <c r="H442" s="940" t="s">
        <v>326</v>
      </c>
      <c r="I442" s="675" t="b">
        <v>0</v>
      </c>
      <c r="J442" s="473">
        <v>1</v>
      </c>
      <c r="K442" s="674" t="s">
        <v>1255</v>
      </c>
      <c r="L442" s="474">
        <v>4.3070000000000004</v>
      </c>
      <c r="M442" s="471">
        <f t="shared" si="16"/>
        <v>3.15</v>
      </c>
      <c r="N442" s="472">
        <f t="shared" si="17"/>
        <v>13.56705</v>
      </c>
      <c r="O442" s="674"/>
      <c r="Q442" s="457"/>
    </row>
    <row r="443" spans="1:17" x14ac:dyDescent="0.2">
      <c r="A443" s="457"/>
      <c r="C443" s="674" t="s">
        <v>1551</v>
      </c>
      <c r="D443" s="940" t="s">
        <v>322</v>
      </c>
      <c r="E443" s="940" t="s">
        <v>322</v>
      </c>
      <c r="F443" s="674" t="s">
        <v>1590</v>
      </c>
      <c r="G443" s="940" t="s">
        <v>311</v>
      </c>
      <c r="H443" s="940" t="s">
        <v>311</v>
      </c>
      <c r="I443" s="675" t="b">
        <v>0</v>
      </c>
      <c r="J443" s="473">
        <v>1</v>
      </c>
      <c r="K443" s="674" t="s">
        <v>1255</v>
      </c>
      <c r="L443" s="474">
        <v>5.5419999999999998</v>
      </c>
      <c r="M443" s="471">
        <f t="shared" si="16"/>
        <v>3.15</v>
      </c>
      <c r="N443" s="472">
        <f t="shared" si="17"/>
        <v>17.4573</v>
      </c>
      <c r="O443" s="674"/>
      <c r="Q443" s="457"/>
    </row>
    <row r="444" spans="1:17" x14ac:dyDescent="0.2">
      <c r="A444" s="457"/>
      <c r="C444" s="674" t="s">
        <v>1551</v>
      </c>
      <c r="D444" s="940" t="s">
        <v>322</v>
      </c>
      <c r="E444" s="940" t="s">
        <v>322</v>
      </c>
      <c r="F444" s="674" t="s">
        <v>1701</v>
      </c>
      <c r="G444" s="940" t="s">
        <v>391</v>
      </c>
      <c r="H444" s="940" t="s">
        <v>391</v>
      </c>
      <c r="I444" s="675" t="b">
        <v>0</v>
      </c>
      <c r="J444" s="473">
        <v>1</v>
      </c>
      <c r="K444" s="674" t="s">
        <v>1255</v>
      </c>
      <c r="L444" s="474">
        <v>10.653</v>
      </c>
      <c r="M444" s="471">
        <f t="shared" si="16"/>
        <v>3.15</v>
      </c>
      <c r="N444" s="472">
        <f t="shared" si="17"/>
        <v>33.556950000000001</v>
      </c>
      <c r="O444" s="674"/>
      <c r="Q444" s="457"/>
    </row>
    <row r="445" spans="1:17" x14ac:dyDescent="0.2">
      <c r="A445" s="457"/>
      <c r="C445" s="674" t="s">
        <v>1621</v>
      </c>
      <c r="D445" s="940" t="s">
        <v>322</v>
      </c>
      <c r="E445" s="940" t="s">
        <v>322</v>
      </c>
      <c r="F445" s="674" t="s">
        <v>1535</v>
      </c>
      <c r="G445" s="940" t="s">
        <v>314</v>
      </c>
      <c r="H445" s="940" t="s">
        <v>314</v>
      </c>
      <c r="I445" s="675" t="b">
        <v>0</v>
      </c>
      <c r="J445" s="473">
        <v>1</v>
      </c>
      <c r="K445" s="674" t="s">
        <v>1255</v>
      </c>
      <c r="L445" s="474">
        <v>4.3340000000000005</v>
      </c>
      <c r="M445" s="471">
        <f t="shared" si="16"/>
        <v>3.15</v>
      </c>
      <c r="N445" s="472">
        <f t="shared" si="17"/>
        <v>13.652100000000001</v>
      </c>
      <c r="O445" s="674"/>
      <c r="Q445" s="457"/>
    </row>
    <row r="446" spans="1:17" x14ac:dyDescent="0.2">
      <c r="A446" s="457"/>
      <c r="C446" s="674" t="s">
        <v>1621</v>
      </c>
      <c r="D446" s="940" t="s">
        <v>322</v>
      </c>
      <c r="E446" s="940" t="s">
        <v>322</v>
      </c>
      <c r="F446" s="674" t="s">
        <v>1563</v>
      </c>
      <c r="G446" s="940" t="s">
        <v>314</v>
      </c>
      <c r="H446" s="940" t="s">
        <v>314</v>
      </c>
      <c r="I446" s="675" t="b">
        <v>0</v>
      </c>
      <c r="J446" s="473">
        <v>1</v>
      </c>
      <c r="K446" s="674" t="s">
        <v>1255</v>
      </c>
      <c r="L446" s="474">
        <v>4.6909999999999998</v>
      </c>
      <c r="M446" s="471">
        <f t="shared" si="16"/>
        <v>3.15</v>
      </c>
      <c r="N446" s="472">
        <f t="shared" si="17"/>
        <v>14.776649999999998</v>
      </c>
      <c r="O446" s="674"/>
      <c r="Q446" s="457"/>
    </row>
    <row r="447" spans="1:17" x14ac:dyDescent="0.2">
      <c r="A447" s="457"/>
      <c r="C447" s="674" t="s">
        <v>1621</v>
      </c>
      <c r="D447" s="940" t="s">
        <v>322</v>
      </c>
      <c r="E447" s="940" t="s">
        <v>322</v>
      </c>
      <c r="F447" s="674" t="s">
        <v>1647</v>
      </c>
      <c r="G447" s="940" t="s">
        <v>360</v>
      </c>
      <c r="H447" s="940" t="s">
        <v>1732</v>
      </c>
      <c r="I447" s="675" t="b">
        <v>0</v>
      </c>
      <c r="J447" s="473">
        <v>1</v>
      </c>
      <c r="K447" s="674" t="s">
        <v>1255</v>
      </c>
      <c r="L447" s="474">
        <v>7.2309999999999999</v>
      </c>
      <c r="M447" s="471">
        <f t="shared" si="16"/>
        <v>3.15</v>
      </c>
      <c r="N447" s="472">
        <f t="shared" si="17"/>
        <v>22.777649999999998</v>
      </c>
      <c r="O447" s="674"/>
      <c r="Q447" s="457"/>
    </row>
    <row r="448" spans="1:17" x14ac:dyDescent="0.2">
      <c r="A448" s="457"/>
      <c r="C448" s="674" t="s">
        <v>1621</v>
      </c>
      <c r="D448" s="940" t="s">
        <v>322</v>
      </c>
      <c r="E448" s="940" t="s">
        <v>322</v>
      </c>
      <c r="F448" s="674" t="s">
        <v>1556</v>
      </c>
      <c r="G448" s="940" t="s">
        <v>360</v>
      </c>
      <c r="H448" s="940" t="s">
        <v>1732</v>
      </c>
      <c r="I448" s="675" t="b">
        <v>0</v>
      </c>
      <c r="J448" s="473">
        <v>1</v>
      </c>
      <c r="K448" s="674" t="s">
        <v>1255</v>
      </c>
      <c r="L448" s="474">
        <v>7.1450000000000005</v>
      </c>
      <c r="M448" s="471">
        <f t="shared" si="16"/>
        <v>3.15</v>
      </c>
      <c r="N448" s="472">
        <f t="shared" si="17"/>
        <v>22.50675</v>
      </c>
      <c r="O448" s="674"/>
      <c r="Q448" s="457"/>
    </row>
    <row r="449" spans="1:17" x14ac:dyDescent="0.2">
      <c r="A449" s="457"/>
      <c r="C449" s="674" t="s">
        <v>1621</v>
      </c>
      <c r="D449" s="940" t="s">
        <v>322</v>
      </c>
      <c r="E449" s="940" t="s">
        <v>322</v>
      </c>
      <c r="F449" s="674" t="s">
        <v>1534</v>
      </c>
      <c r="G449" s="940" t="s">
        <v>311</v>
      </c>
      <c r="H449" s="940" t="s">
        <v>311</v>
      </c>
      <c r="I449" s="675" t="b">
        <v>0</v>
      </c>
      <c r="J449" s="473">
        <v>1</v>
      </c>
      <c r="K449" s="674" t="s">
        <v>1255</v>
      </c>
      <c r="L449" s="474">
        <v>1.4000000000000001</v>
      </c>
      <c r="M449" s="471">
        <f t="shared" si="16"/>
        <v>3.15</v>
      </c>
      <c r="N449" s="472">
        <f t="shared" si="17"/>
        <v>4.41</v>
      </c>
      <c r="O449" s="674"/>
      <c r="Q449" s="457"/>
    </row>
    <row r="450" spans="1:17" x14ac:dyDescent="0.2">
      <c r="A450" s="457"/>
      <c r="C450" s="674" t="s">
        <v>1621</v>
      </c>
      <c r="D450" s="940" t="s">
        <v>322</v>
      </c>
      <c r="E450" s="940" t="s">
        <v>322</v>
      </c>
      <c r="F450" s="674" t="s">
        <v>1707</v>
      </c>
      <c r="G450" s="940" t="s">
        <v>630</v>
      </c>
      <c r="H450" s="940" t="s">
        <v>630</v>
      </c>
      <c r="I450" s="675" t="b">
        <v>0</v>
      </c>
      <c r="J450" s="473">
        <v>1</v>
      </c>
      <c r="K450" s="674" t="s">
        <v>1255</v>
      </c>
      <c r="L450" s="474">
        <v>2.93</v>
      </c>
      <c r="M450" s="471">
        <f t="shared" si="16"/>
        <v>3.15</v>
      </c>
      <c r="N450" s="472">
        <f t="shared" si="17"/>
        <v>9.2294999999999998</v>
      </c>
      <c r="O450" s="674"/>
      <c r="Q450" s="457"/>
    </row>
    <row r="451" spans="1:17" x14ac:dyDescent="0.2">
      <c r="A451" s="457"/>
      <c r="C451" s="674" t="s">
        <v>1621</v>
      </c>
      <c r="D451" s="940" t="s">
        <v>322</v>
      </c>
      <c r="E451" s="940" t="s">
        <v>322</v>
      </c>
      <c r="F451" s="674" t="s">
        <v>1717</v>
      </c>
      <c r="G451" s="940" t="s">
        <v>590</v>
      </c>
      <c r="H451" s="940" t="s">
        <v>1735</v>
      </c>
      <c r="I451" s="675" t="b">
        <v>0</v>
      </c>
      <c r="J451" s="473">
        <v>1</v>
      </c>
      <c r="K451" s="674" t="s">
        <v>1255</v>
      </c>
      <c r="L451" s="474">
        <v>4.0419999999999998</v>
      </c>
      <c r="M451" s="471">
        <f t="shared" si="16"/>
        <v>3.15</v>
      </c>
      <c r="N451" s="472">
        <f t="shared" si="17"/>
        <v>12.732299999999999</v>
      </c>
      <c r="O451" s="674"/>
      <c r="Q451" s="457"/>
    </row>
    <row r="452" spans="1:17" x14ac:dyDescent="0.2">
      <c r="A452" s="457"/>
      <c r="C452" s="674" t="s">
        <v>1565</v>
      </c>
      <c r="D452" s="940" t="s">
        <v>322</v>
      </c>
      <c r="E452" s="940" t="s">
        <v>322</v>
      </c>
      <c r="F452" s="674" t="s">
        <v>1707</v>
      </c>
      <c r="G452" s="940" t="s">
        <v>630</v>
      </c>
      <c r="H452" s="940" t="s">
        <v>630</v>
      </c>
      <c r="I452" s="675" t="b">
        <v>0</v>
      </c>
      <c r="J452" s="473">
        <v>1</v>
      </c>
      <c r="K452" s="674" t="s">
        <v>1255</v>
      </c>
      <c r="L452" s="474">
        <v>2.7</v>
      </c>
      <c r="M452" s="471">
        <f t="shared" si="16"/>
        <v>3.15</v>
      </c>
      <c r="N452" s="472">
        <f t="shared" si="17"/>
        <v>8.5050000000000008</v>
      </c>
      <c r="O452" s="674"/>
      <c r="Q452" s="457"/>
    </row>
    <row r="453" spans="1:17" x14ac:dyDescent="0.2">
      <c r="A453" s="457"/>
      <c r="C453" s="674" t="s">
        <v>1565</v>
      </c>
      <c r="D453" s="940" t="s">
        <v>322</v>
      </c>
      <c r="E453" s="940" t="s">
        <v>322</v>
      </c>
      <c r="F453" s="674" t="s">
        <v>1719</v>
      </c>
      <c r="G453" s="940" t="s">
        <v>590</v>
      </c>
      <c r="H453" s="940" t="s">
        <v>1735</v>
      </c>
      <c r="I453" s="675" t="b">
        <v>0</v>
      </c>
      <c r="J453" s="473">
        <v>1</v>
      </c>
      <c r="K453" s="674" t="s">
        <v>1255</v>
      </c>
      <c r="L453" s="474">
        <v>4.0999999999999996</v>
      </c>
      <c r="M453" s="471">
        <f t="shared" si="16"/>
        <v>3.15</v>
      </c>
      <c r="N453" s="472">
        <f t="shared" si="17"/>
        <v>12.914999999999999</v>
      </c>
      <c r="O453" s="674"/>
      <c r="Q453" s="457"/>
    </row>
    <row r="454" spans="1:17" x14ac:dyDescent="0.2">
      <c r="A454" s="457"/>
      <c r="C454" s="674" t="s">
        <v>1605</v>
      </c>
      <c r="D454" s="940" t="s">
        <v>322</v>
      </c>
      <c r="E454" s="940" t="s">
        <v>322</v>
      </c>
      <c r="F454" s="674" t="s">
        <v>1572</v>
      </c>
      <c r="G454" s="940" t="s">
        <v>316</v>
      </c>
      <c r="H454" s="940" t="s">
        <v>316</v>
      </c>
      <c r="I454" s="675" t="b">
        <v>0</v>
      </c>
      <c r="J454" s="473">
        <v>1</v>
      </c>
      <c r="K454" s="674" t="s">
        <v>1255</v>
      </c>
      <c r="L454" s="474">
        <v>1.8</v>
      </c>
      <c r="M454" s="471">
        <f t="shared" si="16"/>
        <v>3.15</v>
      </c>
      <c r="N454" s="472">
        <f t="shared" si="17"/>
        <v>5.67</v>
      </c>
      <c r="O454" s="674"/>
      <c r="Q454" s="457"/>
    </row>
    <row r="455" spans="1:17" x14ac:dyDescent="0.2">
      <c r="A455" s="457"/>
      <c r="C455" s="674" t="s">
        <v>1643</v>
      </c>
      <c r="D455" s="940" t="s">
        <v>348</v>
      </c>
      <c r="E455" s="940" t="s">
        <v>348</v>
      </c>
      <c r="F455" s="674" t="s">
        <v>1629</v>
      </c>
      <c r="G455" s="940" t="s">
        <v>336</v>
      </c>
      <c r="H455" s="940" t="s">
        <v>336</v>
      </c>
      <c r="I455" s="675" t="b">
        <v>0</v>
      </c>
      <c r="J455" s="473">
        <v>1</v>
      </c>
      <c r="K455" s="674" t="s">
        <v>1255</v>
      </c>
      <c r="L455" s="474">
        <v>3.55</v>
      </c>
      <c r="M455" s="471">
        <f t="shared" si="16"/>
        <v>3.15</v>
      </c>
      <c r="N455" s="472">
        <f t="shared" si="17"/>
        <v>11.182499999999999</v>
      </c>
      <c r="O455" s="674"/>
      <c r="Q455" s="457"/>
    </row>
    <row r="456" spans="1:17" x14ac:dyDescent="0.2">
      <c r="A456" s="457"/>
      <c r="C456" s="674" t="s">
        <v>1611</v>
      </c>
      <c r="D456" s="940" t="s">
        <v>348</v>
      </c>
      <c r="E456" s="940" t="s">
        <v>348</v>
      </c>
      <c r="F456" s="674" t="s">
        <v>1601</v>
      </c>
      <c r="G456" s="940" t="s">
        <v>521</v>
      </c>
      <c r="H456" s="940" t="s">
        <v>521</v>
      </c>
      <c r="I456" s="675" t="b">
        <v>0</v>
      </c>
      <c r="J456" s="473">
        <v>1</v>
      </c>
      <c r="K456" s="674" t="s">
        <v>1255</v>
      </c>
      <c r="L456" s="474">
        <v>11.154</v>
      </c>
      <c r="M456" s="471">
        <f t="shared" si="16"/>
        <v>3.15</v>
      </c>
      <c r="N456" s="472">
        <f t="shared" si="17"/>
        <v>35.135100000000001</v>
      </c>
      <c r="O456" s="674"/>
      <c r="Q456" s="457"/>
    </row>
    <row r="457" spans="1:17" x14ac:dyDescent="0.2">
      <c r="A457" s="457"/>
      <c r="C457" s="674" t="s">
        <v>1611</v>
      </c>
      <c r="D457" s="940" t="s">
        <v>348</v>
      </c>
      <c r="E457" s="940" t="s">
        <v>348</v>
      </c>
      <c r="F457" s="674" t="s">
        <v>1610</v>
      </c>
      <c r="G457" s="940" t="s">
        <v>292</v>
      </c>
      <c r="H457" s="940" t="s">
        <v>292</v>
      </c>
      <c r="I457" s="675" t="b">
        <v>0</v>
      </c>
      <c r="J457" s="473">
        <v>1</v>
      </c>
      <c r="K457" s="674" t="s">
        <v>1255</v>
      </c>
      <c r="L457" s="474">
        <v>1.8</v>
      </c>
      <c r="M457" s="471">
        <f t="shared" si="16"/>
        <v>3.15</v>
      </c>
      <c r="N457" s="472">
        <f t="shared" si="17"/>
        <v>5.67</v>
      </c>
      <c r="O457" s="674"/>
      <c r="Q457" s="457"/>
    </row>
    <row r="458" spans="1:17" x14ac:dyDescent="0.2">
      <c r="A458" s="457"/>
      <c r="C458" s="674" t="s">
        <v>1550</v>
      </c>
      <c r="D458" s="940" t="s">
        <v>1466</v>
      </c>
      <c r="E458" s="940" t="s">
        <v>1466</v>
      </c>
      <c r="F458" s="674" t="s">
        <v>1534</v>
      </c>
      <c r="G458" s="940" t="s">
        <v>311</v>
      </c>
      <c r="H458" s="940" t="s">
        <v>311</v>
      </c>
      <c r="I458" s="675" t="b">
        <v>0</v>
      </c>
      <c r="J458" s="473">
        <v>1</v>
      </c>
      <c r="K458" s="674" t="s">
        <v>1255</v>
      </c>
      <c r="L458" s="474">
        <v>1.1000000000000001</v>
      </c>
      <c r="M458" s="471">
        <f t="shared" si="16"/>
        <v>3.15</v>
      </c>
      <c r="N458" s="472">
        <f t="shared" si="17"/>
        <v>3.4650000000000003</v>
      </c>
      <c r="O458" s="674"/>
      <c r="Q458" s="457"/>
    </row>
    <row r="459" spans="1:17" x14ac:dyDescent="0.2">
      <c r="A459" s="457"/>
      <c r="C459" s="674" t="s">
        <v>1550</v>
      </c>
      <c r="D459" s="940" t="s">
        <v>1466</v>
      </c>
      <c r="E459" s="940" t="s">
        <v>1466</v>
      </c>
      <c r="F459" s="674" t="s">
        <v>1685</v>
      </c>
      <c r="G459" s="940" t="s">
        <v>615</v>
      </c>
      <c r="H459" s="940" t="s">
        <v>615</v>
      </c>
      <c r="I459" s="675" t="b">
        <v>0</v>
      </c>
      <c r="J459" s="473">
        <v>1</v>
      </c>
      <c r="K459" s="674" t="s">
        <v>1255</v>
      </c>
      <c r="L459" s="474">
        <v>0.80999999999999994</v>
      </c>
      <c r="M459" s="471">
        <f t="shared" si="16"/>
        <v>3.15</v>
      </c>
      <c r="N459" s="472">
        <f t="shared" si="17"/>
        <v>2.5514999999999999</v>
      </c>
      <c r="O459" s="674"/>
      <c r="Q459" s="457"/>
    </row>
    <row r="460" spans="1:17" x14ac:dyDescent="0.2">
      <c r="A460" s="457"/>
      <c r="C460" s="674" t="s">
        <v>1597</v>
      </c>
      <c r="D460" s="940" t="s">
        <v>1466</v>
      </c>
      <c r="E460" s="940" t="s">
        <v>1466</v>
      </c>
      <c r="F460" s="674" t="s">
        <v>1559</v>
      </c>
      <c r="G460" s="940" t="s">
        <v>333</v>
      </c>
      <c r="H460" s="940" t="s">
        <v>1733</v>
      </c>
      <c r="I460" s="675" t="b">
        <v>0</v>
      </c>
      <c r="J460" s="473">
        <v>1</v>
      </c>
      <c r="K460" s="674" t="s">
        <v>1255</v>
      </c>
      <c r="L460" s="474">
        <v>3.8879999999999999</v>
      </c>
      <c r="M460" s="471">
        <f t="shared" si="16"/>
        <v>3.15</v>
      </c>
      <c r="N460" s="472">
        <f t="shared" si="17"/>
        <v>12.247199999999999</v>
      </c>
      <c r="O460" s="674"/>
      <c r="Q460" s="457"/>
    </row>
    <row r="461" spans="1:17" x14ac:dyDescent="0.2">
      <c r="A461" s="457"/>
      <c r="C461" s="674" t="s">
        <v>1557</v>
      </c>
      <c r="D461" s="940" t="s">
        <v>1466</v>
      </c>
      <c r="E461" s="940" t="s">
        <v>1466</v>
      </c>
      <c r="F461" s="674" t="s">
        <v>1631</v>
      </c>
      <c r="G461" s="940" t="s">
        <v>294</v>
      </c>
      <c r="H461" s="940" t="s">
        <v>294</v>
      </c>
      <c r="I461" s="675" t="b">
        <v>0</v>
      </c>
      <c r="J461" s="473">
        <v>1</v>
      </c>
      <c r="K461" s="674" t="s">
        <v>1255</v>
      </c>
      <c r="L461" s="474">
        <v>3.33</v>
      </c>
      <c r="M461" s="471">
        <f t="shared" si="16"/>
        <v>3.15</v>
      </c>
      <c r="N461" s="472">
        <f t="shared" si="17"/>
        <v>10.4895</v>
      </c>
      <c r="O461" s="674"/>
      <c r="Q461" s="457"/>
    </row>
    <row r="462" spans="1:17" x14ac:dyDescent="0.2">
      <c r="A462" s="457"/>
      <c r="C462" s="674" t="s">
        <v>1557</v>
      </c>
      <c r="D462" s="940" t="s">
        <v>1466</v>
      </c>
      <c r="E462" s="940" t="s">
        <v>1466</v>
      </c>
      <c r="F462" s="674" t="s">
        <v>1650</v>
      </c>
      <c r="G462" s="940" t="s">
        <v>314</v>
      </c>
      <c r="H462" s="940" t="s">
        <v>314</v>
      </c>
      <c r="I462" s="675" t="b">
        <v>0</v>
      </c>
      <c r="J462" s="473">
        <v>1</v>
      </c>
      <c r="K462" s="674" t="s">
        <v>1255</v>
      </c>
      <c r="L462" s="474">
        <v>2.331</v>
      </c>
      <c r="M462" s="471">
        <f t="shared" si="16"/>
        <v>3.15</v>
      </c>
      <c r="N462" s="472">
        <f t="shared" si="17"/>
        <v>7.3426499999999999</v>
      </c>
      <c r="O462" s="674"/>
      <c r="Q462" s="457"/>
    </row>
    <row r="463" spans="1:17" x14ac:dyDescent="0.2">
      <c r="A463" s="457"/>
      <c r="C463" s="674" t="s">
        <v>1557</v>
      </c>
      <c r="D463" s="940" t="s">
        <v>1466</v>
      </c>
      <c r="E463" s="940" t="s">
        <v>1466</v>
      </c>
      <c r="F463" s="674" t="s">
        <v>1569</v>
      </c>
      <c r="G463" s="940" t="s">
        <v>360</v>
      </c>
      <c r="H463" s="940" t="s">
        <v>1732</v>
      </c>
      <c r="I463" s="675" t="b">
        <v>0</v>
      </c>
      <c r="J463" s="473">
        <v>1</v>
      </c>
      <c r="K463" s="674" t="s">
        <v>1255</v>
      </c>
      <c r="L463" s="474">
        <v>4.5179999999999998</v>
      </c>
      <c r="M463" s="471">
        <f t="shared" si="16"/>
        <v>3.15</v>
      </c>
      <c r="N463" s="472">
        <f t="shared" si="17"/>
        <v>14.231699999999998</v>
      </c>
      <c r="O463" s="674"/>
      <c r="Q463" s="457"/>
    </row>
    <row r="464" spans="1:17" x14ac:dyDescent="0.2">
      <c r="A464" s="457"/>
      <c r="C464" s="674" t="s">
        <v>1557</v>
      </c>
      <c r="D464" s="940" t="s">
        <v>1466</v>
      </c>
      <c r="E464" s="940" t="s">
        <v>1466</v>
      </c>
      <c r="F464" s="674" t="s">
        <v>1526</v>
      </c>
      <c r="G464" s="940" t="s">
        <v>326</v>
      </c>
      <c r="H464" s="940" t="s">
        <v>326</v>
      </c>
      <c r="I464" s="675" t="b">
        <v>0</v>
      </c>
      <c r="J464" s="473">
        <v>1</v>
      </c>
      <c r="K464" s="674" t="s">
        <v>1255</v>
      </c>
      <c r="L464" s="474">
        <v>1.7000000000000002</v>
      </c>
      <c r="M464" s="471">
        <f t="shared" si="16"/>
        <v>3.15</v>
      </c>
      <c r="N464" s="472">
        <f t="shared" si="17"/>
        <v>5.3550000000000004</v>
      </c>
      <c r="O464" s="674"/>
      <c r="Q464" s="457"/>
    </row>
    <row r="465" spans="1:17" x14ac:dyDescent="0.2">
      <c r="A465" s="457"/>
      <c r="C465" s="674" t="s">
        <v>1557</v>
      </c>
      <c r="D465" s="940" t="s">
        <v>1466</v>
      </c>
      <c r="E465" s="940" t="s">
        <v>1466</v>
      </c>
      <c r="F465" s="674" t="s">
        <v>1538</v>
      </c>
      <c r="G465" s="940" t="s">
        <v>324</v>
      </c>
      <c r="H465" s="940" t="s">
        <v>324</v>
      </c>
      <c r="I465" s="675" t="b">
        <v>0</v>
      </c>
      <c r="J465" s="473">
        <v>1</v>
      </c>
      <c r="K465" s="674" t="s">
        <v>1255</v>
      </c>
      <c r="L465" s="474">
        <v>1.7000000000000002</v>
      </c>
      <c r="M465" s="471">
        <f t="shared" si="16"/>
        <v>3.15</v>
      </c>
      <c r="N465" s="472">
        <f t="shared" si="17"/>
        <v>5.3550000000000004</v>
      </c>
      <c r="O465" s="674"/>
      <c r="Q465" s="457"/>
    </row>
    <row r="466" spans="1:17" x14ac:dyDescent="0.2">
      <c r="A466" s="457"/>
      <c r="C466" s="674" t="s">
        <v>1557</v>
      </c>
      <c r="D466" s="940" t="s">
        <v>1466</v>
      </c>
      <c r="E466" s="940" t="s">
        <v>1466</v>
      </c>
      <c r="F466" s="674" t="s">
        <v>1648</v>
      </c>
      <c r="G466" s="940" t="s">
        <v>351</v>
      </c>
      <c r="H466" s="940" t="s">
        <v>351</v>
      </c>
      <c r="I466" s="675" t="b">
        <v>0</v>
      </c>
      <c r="J466" s="473">
        <v>1</v>
      </c>
      <c r="K466" s="674" t="s">
        <v>1255</v>
      </c>
      <c r="L466" s="474">
        <v>2.6029999999999998</v>
      </c>
      <c r="M466" s="471">
        <f t="shared" si="16"/>
        <v>3.15</v>
      </c>
      <c r="N466" s="472">
        <f t="shared" si="17"/>
        <v>8.1994499999999988</v>
      </c>
      <c r="O466" s="674"/>
      <c r="Q466" s="457"/>
    </row>
    <row r="467" spans="1:17" x14ac:dyDescent="0.2">
      <c r="A467" s="457"/>
      <c r="C467" s="674" t="s">
        <v>1557</v>
      </c>
      <c r="D467" s="940" t="s">
        <v>1466</v>
      </c>
      <c r="E467" s="940" t="s">
        <v>1466</v>
      </c>
      <c r="F467" s="674" t="s">
        <v>1729</v>
      </c>
      <c r="G467" s="940" t="s">
        <v>532</v>
      </c>
      <c r="H467" s="940" t="s">
        <v>532</v>
      </c>
      <c r="I467" s="675" t="b">
        <v>0</v>
      </c>
      <c r="J467" s="473">
        <v>1</v>
      </c>
      <c r="K467" s="674" t="s">
        <v>1255</v>
      </c>
      <c r="L467" s="474">
        <v>3.5910000000000002</v>
      </c>
      <c r="M467" s="471">
        <f t="shared" si="16"/>
        <v>3.15</v>
      </c>
      <c r="N467" s="472">
        <f t="shared" si="17"/>
        <v>11.31165</v>
      </c>
      <c r="O467" s="674"/>
      <c r="Q467" s="457"/>
    </row>
    <row r="468" spans="1:17" x14ac:dyDescent="0.2">
      <c r="A468" s="457"/>
      <c r="C468" s="674" t="s">
        <v>1557</v>
      </c>
      <c r="D468" s="940" t="s">
        <v>1466</v>
      </c>
      <c r="E468" s="940" t="s">
        <v>1466</v>
      </c>
      <c r="F468" s="674" t="s">
        <v>1717</v>
      </c>
      <c r="G468" s="940" t="s">
        <v>590</v>
      </c>
      <c r="H468" s="940" t="s">
        <v>1735</v>
      </c>
      <c r="I468" s="675" t="b">
        <v>0</v>
      </c>
      <c r="J468" s="473">
        <v>3</v>
      </c>
      <c r="K468" s="674" t="s">
        <v>1255</v>
      </c>
      <c r="L468" s="474">
        <v>8.5519999999999996</v>
      </c>
      <c r="M468" s="471">
        <f t="shared" si="16"/>
        <v>3.15</v>
      </c>
      <c r="N468" s="472">
        <f t="shared" si="17"/>
        <v>26.938799999999997</v>
      </c>
      <c r="O468" s="674"/>
      <c r="Q468" s="457"/>
    </row>
    <row r="469" spans="1:17" x14ac:dyDescent="0.2">
      <c r="A469" s="457"/>
      <c r="C469" s="674" t="s">
        <v>1682</v>
      </c>
      <c r="D469" s="940" t="s">
        <v>527</v>
      </c>
      <c r="E469" s="940" t="s">
        <v>527</v>
      </c>
      <c r="F469" s="674" t="s">
        <v>1530</v>
      </c>
      <c r="G469" s="940" t="s">
        <v>326</v>
      </c>
      <c r="H469" s="940" t="s">
        <v>326</v>
      </c>
      <c r="I469" s="675" t="b">
        <v>0</v>
      </c>
      <c r="J469" s="473">
        <v>1</v>
      </c>
      <c r="K469" s="674" t="s">
        <v>1255</v>
      </c>
      <c r="L469" s="474">
        <v>10.7</v>
      </c>
      <c r="M469" s="471">
        <f t="shared" si="16"/>
        <v>3.15</v>
      </c>
      <c r="N469" s="472">
        <f t="shared" si="17"/>
        <v>33.704999999999998</v>
      </c>
      <c r="O469" s="674"/>
      <c r="Q469" s="457"/>
    </row>
    <row r="470" spans="1:17" x14ac:dyDescent="0.2">
      <c r="A470" s="457"/>
      <c r="C470" s="674" t="s">
        <v>1682</v>
      </c>
      <c r="D470" s="940" t="s">
        <v>527</v>
      </c>
      <c r="E470" s="940" t="s">
        <v>527</v>
      </c>
      <c r="F470" s="674" t="s">
        <v>1526</v>
      </c>
      <c r="G470" s="940" t="s">
        <v>326</v>
      </c>
      <c r="H470" s="940" t="s">
        <v>326</v>
      </c>
      <c r="I470" s="675" t="b">
        <v>0</v>
      </c>
      <c r="J470" s="473">
        <v>1</v>
      </c>
      <c r="K470" s="674" t="s">
        <v>1255</v>
      </c>
      <c r="L470" s="474">
        <v>8.7000000000000011</v>
      </c>
      <c r="M470" s="471">
        <f t="shared" si="16"/>
        <v>3.15</v>
      </c>
      <c r="N470" s="472">
        <f t="shared" si="17"/>
        <v>27.405000000000001</v>
      </c>
      <c r="O470" s="674"/>
      <c r="Q470" s="457"/>
    </row>
    <row r="471" spans="1:17" x14ac:dyDescent="0.2">
      <c r="A471" s="457"/>
      <c r="C471" s="674" t="s">
        <v>1682</v>
      </c>
      <c r="D471" s="940" t="s">
        <v>527</v>
      </c>
      <c r="E471" s="940" t="s">
        <v>527</v>
      </c>
      <c r="F471" s="674" t="s">
        <v>1648</v>
      </c>
      <c r="G471" s="940" t="s">
        <v>351</v>
      </c>
      <c r="H471" s="940" t="s">
        <v>351</v>
      </c>
      <c r="I471" s="675" t="b">
        <v>0</v>
      </c>
      <c r="J471" s="473">
        <v>1</v>
      </c>
      <c r="K471" s="674" t="s">
        <v>1255</v>
      </c>
      <c r="L471" s="474">
        <v>11.379</v>
      </c>
      <c r="M471" s="471">
        <f t="shared" si="16"/>
        <v>3.15</v>
      </c>
      <c r="N471" s="472">
        <f t="shared" si="17"/>
        <v>35.843849999999996</v>
      </c>
      <c r="O471" s="674"/>
      <c r="Q471" s="457"/>
    </row>
    <row r="472" spans="1:17" x14ac:dyDescent="0.2">
      <c r="A472" s="457"/>
      <c r="C472" s="674" t="s">
        <v>1682</v>
      </c>
      <c r="D472" s="940" t="s">
        <v>527</v>
      </c>
      <c r="E472" s="940" t="s">
        <v>527</v>
      </c>
      <c r="F472" s="674" t="s">
        <v>1533</v>
      </c>
      <c r="G472" s="940" t="s">
        <v>351</v>
      </c>
      <c r="H472" s="940" t="s">
        <v>351</v>
      </c>
      <c r="I472" s="675" t="b">
        <v>0</v>
      </c>
      <c r="J472" s="473">
        <v>1</v>
      </c>
      <c r="K472" s="674" t="s">
        <v>1255</v>
      </c>
      <c r="L472" s="474">
        <v>12.920634920634923</v>
      </c>
      <c r="M472" s="471">
        <f t="shared" si="16"/>
        <v>3.15</v>
      </c>
      <c r="N472" s="472">
        <f t="shared" si="17"/>
        <v>40.700000000000003</v>
      </c>
      <c r="O472" s="674"/>
      <c r="Q472" s="457"/>
    </row>
    <row r="473" spans="1:17" x14ac:dyDescent="0.2">
      <c r="A473" s="457"/>
      <c r="C473" s="674" t="s">
        <v>1682</v>
      </c>
      <c r="D473" s="940" t="s">
        <v>527</v>
      </c>
      <c r="E473" s="940" t="s">
        <v>527</v>
      </c>
      <c r="F473" s="674" t="s">
        <v>1561</v>
      </c>
      <c r="G473" s="940" t="s">
        <v>316</v>
      </c>
      <c r="H473" s="940" t="s">
        <v>316</v>
      </c>
      <c r="I473" s="675" t="b">
        <v>0</v>
      </c>
      <c r="J473" s="473">
        <v>1</v>
      </c>
      <c r="K473" s="674" t="s">
        <v>1255</v>
      </c>
      <c r="L473" s="474">
        <v>4.2</v>
      </c>
      <c r="M473" s="471">
        <f t="shared" si="16"/>
        <v>3.15</v>
      </c>
      <c r="N473" s="472">
        <f t="shared" si="17"/>
        <v>13.23</v>
      </c>
      <c r="O473" s="674"/>
      <c r="Q473" s="457"/>
    </row>
    <row r="474" spans="1:17" x14ac:dyDescent="0.2">
      <c r="A474" s="457"/>
      <c r="C474" s="674" t="s">
        <v>1564</v>
      </c>
      <c r="D474" s="940" t="s">
        <v>330</v>
      </c>
      <c r="E474" s="940" t="s">
        <v>330</v>
      </c>
      <c r="F474" s="674" t="s">
        <v>1526</v>
      </c>
      <c r="G474" s="940" t="s">
        <v>326</v>
      </c>
      <c r="H474" s="940" t="s">
        <v>326</v>
      </c>
      <c r="I474" s="675" t="b">
        <v>0</v>
      </c>
      <c r="J474" s="473">
        <v>1</v>
      </c>
      <c r="K474" s="674" t="s">
        <v>1255</v>
      </c>
      <c r="L474" s="474">
        <v>7.077</v>
      </c>
      <c r="M474" s="471">
        <f t="shared" si="16"/>
        <v>3.15</v>
      </c>
      <c r="N474" s="472">
        <f t="shared" si="17"/>
        <v>22.292549999999999</v>
      </c>
      <c r="O474" s="674"/>
      <c r="Q474" s="457"/>
    </row>
    <row r="475" spans="1:17" x14ac:dyDescent="0.2">
      <c r="A475" s="457"/>
      <c r="C475" s="674" t="s">
        <v>1564</v>
      </c>
      <c r="D475" s="940" t="s">
        <v>330</v>
      </c>
      <c r="E475" s="940" t="s">
        <v>330</v>
      </c>
      <c r="F475" s="674" t="s">
        <v>1730</v>
      </c>
      <c r="G475" s="940" t="s">
        <v>532</v>
      </c>
      <c r="H475" s="940" t="s">
        <v>532</v>
      </c>
      <c r="I475" s="675" t="b">
        <v>0</v>
      </c>
      <c r="J475" s="473">
        <v>1</v>
      </c>
      <c r="K475" s="674" t="s">
        <v>1255</v>
      </c>
      <c r="L475" s="474">
        <v>3.0479999999999996</v>
      </c>
      <c r="M475" s="471">
        <f t="shared" si="16"/>
        <v>3.15</v>
      </c>
      <c r="N475" s="472">
        <f t="shared" si="17"/>
        <v>9.6011999999999986</v>
      </c>
      <c r="O475" s="674"/>
      <c r="Q475" s="457"/>
    </row>
    <row r="476" spans="1:17" x14ac:dyDescent="0.2">
      <c r="A476" s="457"/>
      <c r="C476" s="674" t="s">
        <v>1615</v>
      </c>
      <c r="D476" s="940" t="s">
        <v>292</v>
      </c>
      <c r="E476" s="940" t="s">
        <v>292</v>
      </c>
      <c r="F476" s="674" t="s">
        <v>1689</v>
      </c>
      <c r="G476" s="940" t="s">
        <v>625</v>
      </c>
      <c r="H476" s="940" t="s">
        <v>625</v>
      </c>
      <c r="I476" s="675" t="b">
        <v>0</v>
      </c>
      <c r="J476" s="473">
        <v>1</v>
      </c>
      <c r="K476" s="674" t="s">
        <v>1255</v>
      </c>
      <c r="L476" s="474">
        <v>2.5</v>
      </c>
      <c r="M476" s="471">
        <f t="shared" si="16"/>
        <v>3.15</v>
      </c>
      <c r="N476" s="472">
        <f t="shared" si="17"/>
        <v>7.875</v>
      </c>
      <c r="O476" s="674"/>
      <c r="Q476" s="457"/>
    </row>
    <row r="477" spans="1:17" x14ac:dyDescent="0.2">
      <c r="A477" s="457"/>
      <c r="C477" s="674" t="s">
        <v>1627</v>
      </c>
      <c r="D477" s="940" t="s">
        <v>292</v>
      </c>
      <c r="E477" s="940" t="s">
        <v>292</v>
      </c>
      <c r="F477" s="674" t="s">
        <v>1628</v>
      </c>
      <c r="G477" s="940" t="s">
        <v>343</v>
      </c>
      <c r="H477" s="940" t="s">
        <v>343</v>
      </c>
      <c r="I477" s="675" t="b">
        <v>0</v>
      </c>
      <c r="J477" s="473">
        <v>1</v>
      </c>
      <c r="K477" s="674" t="s">
        <v>1255</v>
      </c>
      <c r="L477" s="474">
        <v>2.9109999999999996</v>
      </c>
      <c r="M477" s="471">
        <f t="shared" si="16"/>
        <v>3.15</v>
      </c>
      <c r="N477" s="472">
        <f t="shared" si="17"/>
        <v>9.169649999999999</v>
      </c>
      <c r="O477" s="674"/>
      <c r="Q477" s="457"/>
    </row>
    <row r="478" spans="1:17" x14ac:dyDescent="0.2">
      <c r="A478" s="457"/>
      <c r="C478" s="674" t="s">
        <v>1620</v>
      </c>
      <c r="D478" s="940" t="s">
        <v>292</v>
      </c>
      <c r="E478" s="940" t="s">
        <v>292</v>
      </c>
      <c r="F478" s="674" t="s">
        <v>1543</v>
      </c>
      <c r="G478" s="940" t="s">
        <v>314</v>
      </c>
      <c r="H478" s="940" t="s">
        <v>314</v>
      </c>
      <c r="I478" s="675" t="b">
        <v>0</v>
      </c>
      <c r="J478" s="473">
        <v>1</v>
      </c>
      <c r="K478" s="674" t="s">
        <v>1255</v>
      </c>
      <c r="L478" s="474">
        <v>2.6</v>
      </c>
      <c r="M478" s="471">
        <f t="shared" si="16"/>
        <v>3.15</v>
      </c>
      <c r="N478" s="472">
        <f t="shared" si="17"/>
        <v>8.19</v>
      </c>
      <c r="O478" s="674"/>
      <c r="Q478" s="457"/>
    </row>
    <row r="479" spans="1:17" x14ac:dyDescent="0.2">
      <c r="A479" s="457"/>
      <c r="C479" s="674" t="s">
        <v>1610</v>
      </c>
      <c r="D479" s="940" t="s">
        <v>292</v>
      </c>
      <c r="E479" s="940" t="s">
        <v>292</v>
      </c>
      <c r="F479" s="674" t="s">
        <v>1569</v>
      </c>
      <c r="G479" s="940" t="s">
        <v>360</v>
      </c>
      <c r="H479" s="940" t="s">
        <v>1732</v>
      </c>
      <c r="I479" s="675" t="b">
        <v>0</v>
      </c>
      <c r="J479" s="473">
        <v>1</v>
      </c>
      <c r="K479" s="674" t="s">
        <v>1255</v>
      </c>
      <c r="L479" s="474">
        <v>4.7960000000000003</v>
      </c>
      <c r="M479" s="471">
        <f t="shared" si="16"/>
        <v>3.15</v>
      </c>
      <c r="N479" s="472">
        <f t="shared" si="17"/>
        <v>15.1074</v>
      </c>
      <c r="O479" s="674"/>
      <c r="Q479" s="457"/>
    </row>
    <row r="480" spans="1:17" x14ac:dyDescent="0.2">
      <c r="A480" s="457"/>
      <c r="C480" s="674" t="s">
        <v>1610</v>
      </c>
      <c r="D480" s="940" t="s">
        <v>292</v>
      </c>
      <c r="E480" s="940" t="s">
        <v>292</v>
      </c>
      <c r="F480" s="674" t="s">
        <v>1617</v>
      </c>
      <c r="G480" s="940" t="s">
        <v>333</v>
      </c>
      <c r="H480" s="940" t="s">
        <v>1733</v>
      </c>
      <c r="I480" s="675" t="b">
        <v>0</v>
      </c>
      <c r="J480" s="473">
        <v>1</v>
      </c>
      <c r="K480" s="674" t="s">
        <v>1255</v>
      </c>
      <c r="L480" s="474">
        <v>3.9000000000000004</v>
      </c>
      <c r="M480" s="471">
        <f t="shared" si="16"/>
        <v>3.15</v>
      </c>
      <c r="N480" s="472">
        <f t="shared" si="17"/>
        <v>12.285</v>
      </c>
      <c r="O480" s="674"/>
      <c r="Q480" s="457"/>
    </row>
    <row r="481" spans="1:17" x14ac:dyDescent="0.2">
      <c r="A481" s="457"/>
      <c r="C481" s="674" t="s">
        <v>1610</v>
      </c>
      <c r="D481" s="940" t="s">
        <v>292</v>
      </c>
      <c r="E481" s="940" t="s">
        <v>292</v>
      </c>
      <c r="F481" s="674" t="s">
        <v>1611</v>
      </c>
      <c r="G481" s="940" t="s">
        <v>348</v>
      </c>
      <c r="H481" s="940" t="s">
        <v>348</v>
      </c>
      <c r="I481" s="675" t="b">
        <v>0</v>
      </c>
      <c r="J481" s="473">
        <v>1</v>
      </c>
      <c r="K481" s="674" t="s">
        <v>1255</v>
      </c>
      <c r="L481" s="474">
        <v>1.8239999999999998</v>
      </c>
      <c r="M481" s="471">
        <f t="shared" si="16"/>
        <v>3.15</v>
      </c>
      <c r="N481" s="472">
        <f t="shared" si="17"/>
        <v>5.7455999999999996</v>
      </c>
      <c r="O481" s="674"/>
      <c r="Q481" s="457"/>
    </row>
    <row r="482" spans="1:17" x14ac:dyDescent="0.2">
      <c r="A482" s="457"/>
      <c r="C482" s="674" t="s">
        <v>1539</v>
      </c>
      <c r="D482" s="940" t="s">
        <v>292</v>
      </c>
      <c r="E482" s="940" t="s">
        <v>292</v>
      </c>
      <c r="F482" s="674" t="s">
        <v>1546</v>
      </c>
      <c r="G482" s="940" t="s">
        <v>299</v>
      </c>
      <c r="H482" s="940" t="s">
        <v>299</v>
      </c>
      <c r="I482" s="675" t="b">
        <v>0</v>
      </c>
      <c r="J482" s="473">
        <v>1</v>
      </c>
      <c r="K482" s="674" t="s">
        <v>1255</v>
      </c>
      <c r="L482" s="474">
        <v>2.0100000000000002</v>
      </c>
      <c r="M482" s="471">
        <f t="shared" si="16"/>
        <v>3.15</v>
      </c>
      <c r="N482" s="472">
        <f t="shared" si="17"/>
        <v>6.3315000000000001</v>
      </c>
      <c r="O482" s="674"/>
      <c r="Q482" s="457"/>
    </row>
    <row r="483" spans="1:17" x14ac:dyDescent="0.2">
      <c r="A483" s="457"/>
      <c r="C483" s="674" t="s">
        <v>1539</v>
      </c>
      <c r="D483" s="940" t="s">
        <v>292</v>
      </c>
      <c r="E483" s="940" t="s">
        <v>292</v>
      </c>
      <c r="F483" s="674" t="s">
        <v>1707</v>
      </c>
      <c r="G483" s="940" t="s">
        <v>630</v>
      </c>
      <c r="H483" s="940" t="s">
        <v>630</v>
      </c>
      <c r="I483" s="675" t="b">
        <v>0</v>
      </c>
      <c r="J483" s="473">
        <v>1</v>
      </c>
      <c r="K483" s="674" t="s">
        <v>1255</v>
      </c>
      <c r="L483" s="474">
        <v>2</v>
      </c>
      <c r="M483" s="471">
        <f t="shared" si="16"/>
        <v>3.15</v>
      </c>
      <c r="N483" s="472">
        <f t="shared" si="17"/>
        <v>6.3</v>
      </c>
      <c r="O483" s="674"/>
      <c r="Q483" s="457"/>
    </row>
    <row r="484" spans="1:17" x14ac:dyDescent="0.2">
      <c r="A484" s="457"/>
      <c r="C484" s="674" t="s">
        <v>1539</v>
      </c>
      <c r="D484" s="940" t="s">
        <v>292</v>
      </c>
      <c r="E484" s="940" t="s">
        <v>292</v>
      </c>
      <c r="F484" s="674" t="s">
        <v>1713</v>
      </c>
      <c r="G484" s="940" t="s">
        <v>590</v>
      </c>
      <c r="H484" s="940" t="s">
        <v>1735</v>
      </c>
      <c r="I484" s="675" t="b">
        <v>0</v>
      </c>
      <c r="J484" s="473">
        <v>1</v>
      </c>
      <c r="K484" s="674" t="s">
        <v>1255</v>
      </c>
      <c r="L484" s="474">
        <v>3.36</v>
      </c>
      <c r="M484" s="471">
        <f t="shared" ref="M484:M542" si="18">IF(K484="","", INDEX(CNTR_EFListSelected,MATCH(K484,CORSIA_FuelsList,0)))</f>
        <v>3.15</v>
      </c>
      <c r="N484" s="472">
        <f t="shared" ref="N484:N542" si="19">IF(COUNT(L484:M484)=2,L484*M484,"")</f>
        <v>10.584</v>
      </c>
      <c r="O484" s="674"/>
      <c r="Q484" s="457"/>
    </row>
    <row r="485" spans="1:17" x14ac:dyDescent="0.2">
      <c r="A485" s="457"/>
      <c r="C485" s="674" t="s">
        <v>1683</v>
      </c>
      <c r="D485" s="940" t="s">
        <v>340</v>
      </c>
      <c r="E485" s="940" t="s">
        <v>340</v>
      </c>
      <c r="F485" s="674" t="s">
        <v>1584</v>
      </c>
      <c r="G485" s="940" t="s">
        <v>314</v>
      </c>
      <c r="H485" s="940" t="s">
        <v>314</v>
      </c>
      <c r="I485" s="675" t="b">
        <v>0</v>
      </c>
      <c r="J485" s="473">
        <v>1</v>
      </c>
      <c r="K485" s="674" t="s">
        <v>1255</v>
      </c>
      <c r="L485" s="474">
        <v>10.276999999999999</v>
      </c>
      <c r="M485" s="471">
        <f t="shared" si="18"/>
        <v>3.15</v>
      </c>
      <c r="N485" s="472">
        <f t="shared" si="19"/>
        <v>32.372549999999997</v>
      </c>
      <c r="O485" s="674"/>
      <c r="Q485" s="457"/>
    </row>
    <row r="486" spans="1:17" x14ac:dyDescent="0.2">
      <c r="A486" s="457"/>
      <c r="C486" s="674" t="s">
        <v>1683</v>
      </c>
      <c r="D486" s="940" t="s">
        <v>340</v>
      </c>
      <c r="E486" s="940" t="s">
        <v>340</v>
      </c>
      <c r="F486" s="674" t="s">
        <v>1590</v>
      </c>
      <c r="G486" s="940" t="s">
        <v>311</v>
      </c>
      <c r="H486" s="940" t="s">
        <v>311</v>
      </c>
      <c r="I486" s="675" t="b">
        <v>0</v>
      </c>
      <c r="J486" s="473">
        <v>1</v>
      </c>
      <c r="K486" s="674" t="s">
        <v>1255</v>
      </c>
      <c r="L486" s="474">
        <v>7.79</v>
      </c>
      <c r="M486" s="471">
        <f t="shared" si="18"/>
        <v>3.15</v>
      </c>
      <c r="N486" s="472">
        <f t="shared" si="19"/>
        <v>24.538499999999999</v>
      </c>
      <c r="O486" s="674"/>
      <c r="Q486" s="457"/>
    </row>
    <row r="487" spans="1:17" x14ac:dyDescent="0.2">
      <c r="A487" s="457"/>
      <c r="C487" s="674" t="s">
        <v>1596</v>
      </c>
      <c r="D487" s="940" t="s">
        <v>340</v>
      </c>
      <c r="E487" s="940" t="s">
        <v>340</v>
      </c>
      <c r="F487" s="674" t="s">
        <v>1543</v>
      </c>
      <c r="G487" s="940" t="s">
        <v>314</v>
      </c>
      <c r="H487" s="940" t="s">
        <v>314</v>
      </c>
      <c r="I487" s="675" t="b">
        <v>0</v>
      </c>
      <c r="J487" s="473">
        <v>1</v>
      </c>
      <c r="K487" s="674" t="s">
        <v>1255</v>
      </c>
      <c r="L487" s="474">
        <v>6.2509999999999994</v>
      </c>
      <c r="M487" s="471">
        <f t="shared" si="18"/>
        <v>3.15</v>
      </c>
      <c r="N487" s="472">
        <f t="shared" si="19"/>
        <v>19.690649999999998</v>
      </c>
      <c r="O487" s="674"/>
      <c r="Q487" s="457"/>
    </row>
    <row r="488" spans="1:17" x14ac:dyDescent="0.2">
      <c r="A488" s="457"/>
      <c r="C488" s="674" t="s">
        <v>1596</v>
      </c>
      <c r="D488" s="940" t="s">
        <v>340</v>
      </c>
      <c r="E488" s="940" t="s">
        <v>340</v>
      </c>
      <c r="F488" s="674" t="s">
        <v>1579</v>
      </c>
      <c r="G488" s="940" t="s">
        <v>304</v>
      </c>
      <c r="H488" s="940" t="s">
        <v>304</v>
      </c>
      <c r="I488" s="675" t="b">
        <v>0</v>
      </c>
      <c r="J488" s="473">
        <v>1</v>
      </c>
      <c r="K488" s="674" t="s">
        <v>1255</v>
      </c>
      <c r="L488" s="474">
        <v>8.0830000000000002</v>
      </c>
      <c r="M488" s="471">
        <f t="shared" si="18"/>
        <v>3.15</v>
      </c>
      <c r="N488" s="472">
        <f t="shared" si="19"/>
        <v>25.461449999999999</v>
      </c>
      <c r="O488" s="674"/>
      <c r="Q488" s="457"/>
    </row>
    <row r="489" spans="1:17" x14ac:dyDescent="0.2">
      <c r="A489" s="457"/>
      <c r="C489" s="674" t="s">
        <v>1596</v>
      </c>
      <c r="D489" s="940" t="s">
        <v>340</v>
      </c>
      <c r="E489" s="940" t="s">
        <v>340</v>
      </c>
      <c r="F489" s="674" t="s">
        <v>1585</v>
      </c>
      <c r="G489" s="940" t="s">
        <v>328</v>
      </c>
      <c r="H489" s="940" t="s">
        <v>328</v>
      </c>
      <c r="I489" s="675" t="b">
        <v>0</v>
      </c>
      <c r="J489" s="473">
        <v>1</v>
      </c>
      <c r="K489" s="674" t="s">
        <v>1255</v>
      </c>
      <c r="L489" s="474">
        <v>4.0999999999999996</v>
      </c>
      <c r="M489" s="471">
        <f t="shared" si="18"/>
        <v>3.15</v>
      </c>
      <c r="N489" s="472">
        <f t="shared" si="19"/>
        <v>12.914999999999999</v>
      </c>
      <c r="O489" s="674"/>
      <c r="Q489" s="457"/>
    </row>
    <row r="490" spans="1:17" x14ac:dyDescent="0.2">
      <c r="A490" s="457"/>
      <c r="C490" s="674" t="s">
        <v>1596</v>
      </c>
      <c r="D490" s="940" t="s">
        <v>340</v>
      </c>
      <c r="E490" s="940" t="s">
        <v>340</v>
      </c>
      <c r="F490" s="674" t="s">
        <v>1532</v>
      </c>
      <c r="G490" s="940" t="s">
        <v>351</v>
      </c>
      <c r="H490" s="940" t="s">
        <v>351</v>
      </c>
      <c r="I490" s="675" t="b">
        <v>0</v>
      </c>
      <c r="J490" s="473">
        <v>1</v>
      </c>
      <c r="K490" s="674" t="s">
        <v>1255</v>
      </c>
      <c r="L490" s="474">
        <v>3.548</v>
      </c>
      <c r="M490" s="471">
        <f t="shared" si="18"/>
        <v>3.15</v>
      </c>
      <c r="N490" s="472">
        <f t="shared" si="19"/>
        <v>11.1762</v>
      </c>
      <c r="O490" s="674"/>
      <c r="Q490" s="457"/>
    </row>
    <row r="491" spans="1:17" x14ac:dyDescent="0.2">
      <c r="A491" s="457"/>
      <c r="C491" s="674" t="s">
        <v>1596</v>
      </c>
      <c r="D491" s="940" t="s">
        <v>340</v>
      </c>
      <c r="E491" s="940" t="s">
        <v>340</v>
      </c>
      <c r="F491" s="674" t="s">
        <v>1533</v>
      </c>
      <c r="G491" s="940" t="s">
        <v>351</v>
      </c>
      <c r="H491" s="940" t="s">
        <v>351</v>
      </c>
      <c r="I491" s="675" t="b">
        <v>0</v>
      </c>
      <c r="J491" s="473">
        <v>1</v>
      </c>
      <c r="K491" s="674" t="s">
        <v>1255</v>
      </c>
      <c r="L491" s="474">
        <v>2.5</v>
      </c>
      <c r="M491" s="471">
        <f t="shared" si="18"/>
        <v>3.15</v>
      </c>
      <c r="N491" s="472">
        <f t="shared" si="19"/>
        <v>7.875</v>
      </c>
      <c r="O491" s="674"/>
      <c r="Q491" s="457"/>
    </row>
    <row r="492" spans="1:17" x14ac:dyDescent="0.2">
      <c r="A492" s="457"/>
      <c r="C492" s="674" t="s">
        <v>1596</v>
      </c>
      <c r="D492" s="940" t="s">
        <v>340</v>
      </c>
      <c r="E492" s="940" t="s">
        <v>340</v>
      </c>
      <c r="F492" s="674" t="s">
        <v>1552</v>
      </c>
      <c r="G492" s="940" t="s">
        <v>322</v>
      </c>
      <c r="H492" s="940" t="s">
        <v>322</v>
      </c>
      <c r="I492" s="675" t="b">
        <v>0</v>
      </c>
      <c r="J492" s="473">
        <v>1</v>
      </c>
      <c r="K492" s="674" t="s">
        <v>1255</v>
      </c>
      <c r="L492" s="474">
        <v>4.6000000000000005</v>
      </c>
      <c r="M492" s="471">
        <f t="shared" si="18"/>
        <v>3.15</v>
      </c>
      <c r="N492" s="472">
        <f t="shared" si="19"/>
        <v>14.490000000000002</v>
      </c>
      <c r="O492" s="674"/>
      <c r="Q492" s="457"/>
    </row>
    <row r="493" spans="1:17" x14ac:dyDescent="0.2">
      <c r="A493" s="457"/>
      <c r="C493" s="674" t="s">
        <v>1596</v>
      </c>
      <c r="D493" s="940" t="s">
        <v>340</v>
      </c>
      <c r="E493" s="940" t="s">
        <v>340</v>
      </c>
      <c r="F493" s="674" t="s">
        <v>1636</v>
      </c>
      <c r="G493" s="940" t="s">
        <v>343</v>
      </c>
      <c r="H493" s="940" t="s">
        <v>343</v>
      </c>
      <c r="I493" s="675" t="b">
        <v>0</v>
      </c>
      <c r="J493" s="473">
        <v>1</v>
      </c>
      <c r="K493" s="674" t="s">
        <v>1255</v>
      </c>
      <c r="L493" s="474">
        <v>8.6</v>
      </c>
      <c r="M493" s="471">
        <f t="shared" si="18"/>
        <v>3.15</v>
      </c>
      <c r="N493" s="472">
        <f t="shared" si="19"/>
        <v>27.09</v>
      </c>
      <c r="O493" s="674"/>
      <c r="Q493" s="457"/>
    </row>
    <row r="494" spans="1:17" x14ac:dyDescent="0.2">
      <c r="A494" s="457"/>
      <c r="C494" s="674" t="s">
        <v>1596</v>
      </c>
      <c r="D494" s="940" t="s">
        <v>340</v>
      </c>
      <c r="E494" s="940" t="s">
        <v>340</v>
      </c>
      <c r="F494" s="674" t="s">
        <v>1697</v>
      </c>
      <c r="G494" s="940" t="s">
        <v>538</v>
      </c>
      <c r="H494" s="940" t="s">
        <v>538</v>
      </c>
      <c r="I494" s="675" t="b">
        <v>0</v>
      </c>
      <c r="J494" s="473">
        <v>1</v>
      </c>
      <c r="K494" s="674" t="s">
        <v>1255</v>
      </c>
      <c r="L494" s="474">
        <v>10.826000000000001</v>
      </c>
      <c r="M494" s="471">
        <f t="shared" si="18"/>
        <v>3.15</v>
      </c>
      <c r="N494" s="472">
        <f t="shared" si="19"/>
        <v>34.101900000000001</v>
      </c>
      <c r="O494" s="674"/>
      <c r="Q494" s="457"/>
    </row>
    <row r="495" spans="1:17" x14ac:dyDescent="0.2">
      <c r="A495" s="457"/>
      <c r="C495" s="674" t="s">
        <v>1645</v>
      </c>
      <c r="D495" s="940" t="s">
        <v>340</v>
      </c>
      <c r="E495" s="940" t="s">
        <v>340</v>
      </c>
      <c r="F495" s="674" t="s">
        <v>1563</v>
      </c>
      <c r="G495" s="940" t="s">
        <v>314</v>
      </c>
      <c r="H495" s="940" t="s">
        <v>314</v>
      </c>
      <c r="I495" s="675" t="b">
        <v>0</v>
      </c>
      <c r="J495" s="473">
        <v>2</v>
      </c>
      <c r="K495" s="674" t="s">
        <v>1255</v>
      </c>
      <c r="L495" s="474">
        <v>15.145999999999999</v>
      </c>
      <c r="M495" s="471">
        <f t="shared" si="18"/>
        <v>3.15</v>
      </c>
      <c r="N495" s="472">
        <f t="shared" si="19"/>
        <v>47.709899999999998</v>
      </c>
      <c r="O495" s="674"/>
      <c r="Q495" s="457"/>
    </row>
    <row r="496" spans="1:17" x14ac:dyDescent="0.2">
      <c r="A496" s="457"/>
      <c r="C496" s="674" t="s">
        <v>1645</v>
      </c>
      <c r="D496" s="940" t="s">
        <v>340</v>
      </c>
      <c r="E496" s="940" t="s">
        <v>340</v>
      </c>
      <c r="F496" s="674" t="s">
        <v>1629</v>
      </c>
      <c r="G496" s="940" t="s">
        <v>336</v>
      </c>
      <c r="H496" s="940" t="s">
        <v>336</v>
      </c>
      <c r="I496" s="675" t="b">
        <v>0</v>
      </c>
      <c r="J496" s="473">
        <v>1</v>
      </c>
      <c r="K496" s="674" t="s">
        <v>1255</v>
      </c>
      <c r="L496" s="474">
        <v>7.4649999999999999</v>
      </c>
      <c r="M496" s="471">
        <f t="shared" si="18"/>
        <v>3.15</v>
      </c>
      <c r="N496" s="472">
        <f t="shared" si="19"/>
        <v>23.514749999999999</v>
      </c>
      <c r="O496" s="674"/>
      <c r="Q496" s="457"/>
    </row>
    <row r="497" spans="1:17" x14ac:dyDescent="0.2">
      <c r="A497" s="457"/>
      <c r="C497" s="674" t="s">
        <v>1645</v>
      </c>
      <c r="D497" s="940" t="s">
        <v>340</v>
      </c>
      <c r="E497" s="940" t="s">
        <v>340</v>
      </c>
      <c r="F497" s="674" t="s">
        <v>1549</v>
      </c>
      <c r="G497" s="940" t="s">
        <v>322</v>
      </c>
      <c r="H497" s="940" t="s">
        <v>322</v>
      </c>
      <c r="I497" s="675" t="b">
        <v>0</v>
      </c>
      <c r="J497" s="473">
        <v>1</v>
      </c>
      <c r="K497" s="674" t="s">
        <v>1255</v>
      </c>
      <c r="L497" s="474">
        <v>5.5949999999999998</v>
      </c>
      <c r="M497" s="471">
        <f t="shared" si="18"/>
        <v>3.15</v>
      </c>
      <c r="N497" s="472">
        <f t="shared" si="19"/>
        <v>17.62425</v>
      </c>
      <c r="O497" s="674"/>
      <c r="Q497" s="457"/>
    </row>
    <row r="498" spans="1:17" x14ac:dyDescent="0.2">
      <c r="A498" s="457"/>
      <c r="C498" s="674" t="s">
        <v>1645</v>
      </c>
      <c r="D498" s="940" t="s">
        <v>340</v>
      </c>
      <c r="E498" s="940" t="s">
        <v>340</v>
      </c>
      <c r="F498" s="674" t="s">
        <v>1713</v>
      </c>
      <c r="G498" s="940" t="s">
        <v>590</v>
      </c>
      <c r="H498" s="940" t="s">
        <v>1735</v>
      </c>
      <c r="I498" s="675" t="b">
        <v>0</v>
      </c>
      <c r="J498" s="473">
        <v>1</v>
      </c>
      <c r="K498" s="674" t="s">
        <v>1255</v>
      </c>
      <c r="L498" s="474">
        <v>12.156000000000001</v>
      </c>
      <c r="M498" s="471">
        <f t="shared" si="18"/>
        <v>3.15</v>
      </c>
      <c r="N498" s="472">
        <f t="shared" si="19"/>
        <v>38.291400000000003</v>
      </c>
      <c r="O498" s="674"/>
      <c r="Q498" s="457"/>
    </row>
    <row r="499" spans="1:17" x14ac:dyDescent="0.2">
      <c r="A499" s="457"/>
      <c r="C499" s="674" t="s">
        <v>1628</v>
      </c>
      <c r="D499" s="940" t="s">
        <v>343</v>
      </c>
      <c r="E499" s="940" t="s">
        <v>343</v>
      </c>
      <c r="F499" s="674" t="s">
        <v>1676</v>
      </c>
      <c r="G499" s="940" t="s">
        <v>480</v>
      </c>
      <c r="H499" s="940" t="s">
        <v>480</v>
      </c>
      <c r="I499" s="675" t="b">
        <v>0</v>
      </c>
      <c r="J499" s="473">
        <v>1</v>
      </c>
      <c r="K499" s="674" t="s">
        <v>1255</v>
      </c>
      <c r="L499" s="474">
        <v>6.1700000000000008</v>
      </c>
      <c r="M499" s="471">
        <f t="shared" si="18"/>
        <v>3.15</v>
      </c>
      <c r="N499" s="472">
        <f t="shared" si="19"/>
        <v>19.435500000000001</v>
      </c>
      <c r="O499" s="674"/>
      <c r="Q499" s="457"/>
    </row>
    <row r="500" spans="1:17" x14ac:dyDescent="0.2">
      <c r="A500" s="457"/>
      <c r="C500" s="674" t="s">
        <v>1637</v>
      </c>
      <c r="D500" s="940" t="s">
        <v>343</v>
      </c>
      <c r="E500" s="940" t="s">
        <v>343</v>
      </c>
      <c r="F500" s="674" t="s">
        <v>1561</v>
      </c>
      <c r="G500" s="940" t="s">
        <v>316</v>
      </c>
      <c r="H500" s="940" t="s">
        <v>316</v>
      </c>
      <c r="I500" s="675" t="b">
        <v>0</v>
      </c>
      <c r="J500" s="473">
        <v>1</v>
      </c>
      <c r="K500" s="674" t="s">
        <v>1255</v>
      </c>
      <c r="L500" s="474">
        <v>3.5</v>
      </c>
      <c r="M500" s="471">
        <f t="shared" si="18"/>
        <v>3.15</v>
      </c>
      <c r="N500" s="472">
        <f t="shared" si="19"/>
        <v>11.025</v>
      </c>
      <c r="O500" s="674"/>
      <c r="Q500" s="457"/>
    </row>
    <row r="501" spans="1:17" x14ac:dyDescent="0.2">
      <c r="A501" s="457"/>
      <c r="C501" s="674" t="s">
        <v>1637</v>
      </c>
      <c r="D501" s="940" t="s">
        <v>343</v>
      </c>
      <c r="E501" s="940" t="s">
        <v>343</v>
      </c>
      <c r="F501" s="674" t="s">
        <v>1528</v>
      </c>
      <c r="G501" s="940" t="s">
        <v>318</v>
      </c>
      <c r="H501" s="940" t="s">
        <v>318</v>
      </c>
      <c r="I501" s="675" t="b">
        <v>0</v>
      </c>
      <c r="J501" s="473">
        <v>1</v>
      </c>
      <c r="K501" s="674" t="s">
        <v>1255</v>
      </c>
      <c r="L501" s="474">
        <v>2.7189999999999999</v>
      </c>
      <c r="M501" s="471">
        <f t="shared" si="18"/>
        <v>3.15</v>
      </c>
      <c r="N501" s="472">
        <f t="shared" si="19"/>
        <v>8.5648499999999999</v>
      </c>
      <c r="O501" s="674"/>
      <c r="Q501" s="457"/>
    </row>
    <row r="502" spans="1:17" x14ac:dyDescent="0.2">
      <c r="A502" s="457"/>
      <c r="C502" s="674" t="s">
        <v>1636</v>
      </c>
      <c r="D502" s="940" t="s">
        <v>343</v>
      </c>
      <c r="E502" s="940" t="s">
        <v>343</v>
      </c>
      <c r="F502" s="674" t="s">
        <v>1561</v>
      </c>
      <c r="G502" s="940" t="s">
        <v>316</v>
      </c>
      <c r="H502" s="940" t="s">
        <v>316</v>
      </c>
      <c r="I502" s="675" t="b">
        <v>0</v>
      </c>
      <c r="J502" s="473">
        <v>1</v>
      </c>
      <c r="K502" s="674" t="s">
        <v>1255</v>
      </c>
      <c r="L502" s="474">
        <v>3.6999999999999997</v>
      </c>
      <c r="M502" s="471">
        <f t="shared" si="18"/>
        <v>3.15</v>
      </c>
      <c r="N502" s="472">
        <f t="shared" si="19"/>
        <v>11.654999999999999</v>
      </c>
      <c r="O502" s="674"/>
      <c r="Q502" s="457"/>
    </row>
    <row r="503" spans="1:17" x14ac:dyDescent="0.2">
      <c r="A503" s="457"/>
      <c r="C503" s="674" t="s">
        <v>1636</v>
      </c>
      <c r="D503" s="940" t="s">
        <v>343</v>
      </c>
      <c r="E503" s="940" t="s">
        <v>343</v>
      </c>
      <c r="F503" s="674" t="s">
        <v>1681</v>
      </c>
      <c r="G503" s="940" t="s">
        <v>603</v>
      </c>
      <c r="H503" s="940" t="s">
        <v>603</v>
      </c>
      <c r="I503" s="675" t="b">
        <v>0</v>
      </c>
      <c r="J503" s="473">
        <v>1</v>
      </c>
      <c r="K503" s="674" t="s">
        <v>1255</v>
      </c>
      <c r="L503" s="474">
        <v>2.2000000000000002</v>
      </c>
      <c r="M503" s="471">
        <f t="shared" si="18"/>
        <v>3.15</v>
      </c>
      <c r="N503" s="472">
        <f t="shared" si="19"/>
        <v>6.9300000000000006</v>
      </c>
      <c r="O503" s="674"/>
      <c r="Q503" s="457"/>
    </row>
    <row r="504" spans="1:17" x14ac:dyDescent="0.2">
      <c r="A504" s="457"/>
      <c r="C504" s="674" t="s">
        <v>1636</v>
      </c>
      <c r="D504" s="940" t="s">
        <v>343</v>
      </c>
      <c r="E504" s="940" t="s">
        <v>343</v>
      </c>
      <c r="F504" s="674" t="s">
        <v>1596</v>
      </c>
      <c r="G504" s="940" t="s">
        <v>340</v>
      </c>
      <c r="H504" s="940" t="s">
        <v>340</v>
      </c>
      <c r="I504" s="675" t="b">
        <v>0</v>
      </c>
      <c r="J504" s="473">
        <v>1</v>
      </c>
      <c r="K504" s="674" t="s">
        <v>1255</v>
      </c>
      <c r="L504" s="474">
        <v>9.6507936507936503</v>
      </c>
      <c r="M504" s="471">
        <f t="shared" si="18"/>
        <v>3.15</v>
      </c>
      <c r="N504" s="472">
        <f t="shared" si="19"/>
        <v>30.4</v>
      </c>
      <c r="O504" s="674"/>
      <c r="Q504" s="457"/>
    </row>
    <row r="505" spans="1:17" x14ac:dyDescent="0.2">
      <c r="A505" s="457"/>
      <c r="C505" s="674" t="s">
        <v>1684</v>
      </c>
      <c r="D505" s="940" t="s">
        <v>615</v>
      </c>
      <c r="E505" s="940" t="s">
        <v>615</v>
      </c>
      <c r="F505" s="674" t="s">
        <v>1556</v>
      </c>
      <c r="G505" s="940" t="s">
        <v>360</v>
      </c>
      <c r="H505" s="940" t="s">
        <v>1732</v>
      </c>
      <c r="I505" s="675" t="b">
        <v>0</v>
      </c>
      <c r="J505" s="473">
        <v>1</v>
      </c>
      <c r="K505" s="674" t="s">
        <v>1255</v>
      </c>
      <c r="L505" s="474">
        <v>3.7429999999999994</v>
      </c>
      <c r="M505" s="471">
        <f t="shared" si="18"/>
        <v>3.15</v>
      </c>
      <c r="N505" s="472">
        <f t="shared" si="19"/>
        <v>11.790449999999998</v>
      </c>
      <c r="O505" s="674"/>
      <c r="Q505" s="457"/>
    </row>
    <row r="506" spans="1:17" x14ac:dyDescent="0.2">
      <c r="A506" s="457"/>
      <c r="C506" s="674" t="s">
        <v>1684</v>
      </c>
      <c r="D506" s="940" t="s">
        <v>615</v>
      </c>
      <c r="E506" s="940" t="s">
        <v>615</v>
      </c>
      <c r="F506" s="674" t="s">
        <v>1583</v>
      </c>
      <c r="G506" s="940" t="s">
        <v>360</v>
      </c>
      <c r="H506" s="940" t="s">
        <v>1732</v>
      </c>
      <c r="I506" s="675" t="b">
        <v>0</v>
      </c>
      <c r="J506" s="473">
        <v>1</v>
      </c>
      <c r="K506" s="674" t="s">
        <v>1255</v>
      </c>
      <c r="L506" s="474">
        <v>3.9000000000000004</v>
      </c>
      <c r="M506" s="471">
        <f t="shared" si="18"/>
        <v>3.15</v>
      </c>
      <c r="N506" s="472">
        <f t="shared" si="19"/>
        <v>12.285</v>
      </c>
      <c r="O506" s="674"/>
      <c r="Q506" s="457"/>
    </row>
    <row r="507" spans="1:17" x14ac:dyDescent="0.2">
      <c r="A507" s="457"/>
      <c r="C507" s="674" t="s">
        <v>1684</v>
      </c>
      <c r="D507" s="940" t="s">
        <v>615</v>
      </c>
      <c r="E507" s="940" t="s">
        <v>615</v>
      </c>
      <c r="F507" s="674" t="s">
        <v>1546</v>
      </c>
      <c r="G507" s="940" t="s">
        <v>299</v>
      </c>
      <c r="H507" s="940" t="s">
        <v>299</v>
      </c>
      <c r="I507" s="675" t="b">
        <v>0</v>
      </c>
      <c r="J507" s="473">
        <v>1</v>
      </c>
      <c r="K507" s="674" t="s">
        <v>1255</v>
      </c>
      <c r="L507" s="474">
        <v>2.6309999999999998</v>
      </c>
      <c r="M507" s="471">
        <f t="shared" si="18"/>
        <v>3.15</v>
      </c>
      <c r="N507" s="472">
        <f t="shared" si="19"/>
        <v>8.2876499999999993</v>
      </c>
      <c r="O507" s="674"/>
      <c r="Q507" s="457"/>
    </row>
    <row r="508" spans="1:17" x14ac:dyDescent="0.2">
      <c r="A508" s="457"/>
      <c r="C508" s="674" t="s">
        <v>1684</v>
      </c>
      <c r="D508" s="940" t="s">
        <v>615</v>
      </c>
      <c r="E508" s="940" t="s">
        <v>615</v>
      </c>
      <c r="F508" s="674" t="s">
        <v>1534</v>
      </c>
      <c r="G508" s="940" t="s">
        <v>311</v>
      </c>
      <c r="H508" s="940" t="s">
        <v>311</v>
      </c>
      <c r="I508" s="675" t="b">
        <v>0</v>
      </c>
      <c r="J508" s="473">
        <v>1</v>
      </c>
      <c r="K508" s="674" t="s">
        <v>1255</v>
      </c>
      <c r="L508" s="474">
        <v>0.63</v>
      </c>
      <c r="M508" s="471">
        <f t="shared" si="18"/>
        <v>3.15</v>
      </c>
      <c r="N508" s="472">
        <f t="shared" si="19"/>
        <v>1.9844999999999999</v>
      </c>
      <c r="O508" s="674"/>
      <c r="Q508" s="457"/>
    </row>
    <row r="509" spans="1:17" x14ac:dyDescent="0.2">
      <c r="A509" s="457"/>
      <c r="C509" s="674" t="s">
        <v>1684</v>
      </c>
      <c r="D509" s="940" t="s">
        <v>615</v>
      </c>
      <c r="E509" s="940" t="s">
        <v>615</v>
      </c>
      <c r="F509" s="674" t="s">
        <v>1527</v>
      </c>
      <c r="G509" s="940" t="s">
        <v>311</v>
      </c>
      <c r="H509" s="940" t="s">
        <v>311</v>
      </c>
      <c r="I509" s="675" t="b">
        <v>0</v>
      </c>
      <c r="J509" s="473">
        <v>1</v>
      </c>
      <c r="K509" s="674" t="s">
        <v>1255</v>
      </c>
      <c r="L509" s="474">
        <v>0.9</v>
      </c>
      <c r="M509" s="471">
        <f t="shared" si="18"/>
        <v>3.15</v>
      </c>
      <c r="N509" s="472">
        <f t="shared" si="19"/>
        <v>2.835</v>
      </c>
      <c r="O509" s="674"/>
      <c r="Q509" s="457"/>
    </row>
    <row r="510" spans="1:17" x14ac:dyDescent="0.2">
      <c r="A510" s="457"/>
      <c r="C510" s="674" t="s">
        <v>1685</v>
      </c>
      <c r="D510" s="940" t="s">
        <v>615</v>
      </c>
      <c r="E510" s="940" t="s">
        <v>615</v>
      </c>
      <c r="F510" s="674" t="s">
        <v>1529</v>
      </c>
      <c r="G510" s="940" t="s">
        <v>360</v>
      </c>
      <c r="H510" s="940" t="s">
        <v>1732</v>
      </c>
      <c r="I510" s="675" t="b">
        <v>0</v>
      </c>
      <c r="J510" s="473">
        <v>1</v>
      </c>
      <c r="K510" s="674" t="s">
        <v>1255</v>
      </c>
      <c r="L510" s="474">
        <v>1.236</v>
      </c>
      <c r="M510" s="471">
        <f t="shared" si="18"/>
        <v>3.15</v>
      </c>
      <c r="N510" s="472">
        <f t="shared" si="19"/>
        <v>3.8933999999999997</v>
      </c>
      <c r="O510" s="674"/>
      <c r="Q510" s="457"/>
    </row>
    <row r="511" spans="1:17" x14ac:dyDescent="0.2">
      <c r="A511" s="457"/>
      <c r="C511" s="674" t="s">
        <v>1685</v>
      </c>
      <c r="D511" s="940" t="s">
        <v>615</v>
      </c>
      <c r="E511" s="940" t="s">
        <v>615</v>
      </c>
      <c r="F511" s="674" t="s">
        <v>1526</v>
      </c>
      <c r="G511" s="940" t="s">
        <v>326</v>
      </c>
      <c r="H511" s="940" t="s">
        <v>326</v>
      </c>
      <c r="I511" s="675" t="b">
        <v>0</v>
      </c>
      <c r="J511" s="473">
        <v>1</v>
      </c>
      <c r="K511" s="674" t="s">
        <v>1255</v>
      </c>
      <c r="L511" s="474">
        <v>5.3</v>
      </c>
      <c r="M511" s="471">
        <f t="shared" si="18"/>
        <v>3.15</v>
      </c>
      <c r="N511" s="472">
        <f t="shared" si="19"/>
        <v>16.695</v>
      </c>
      <c r="O511" s="674"/>
      <c r="Q511" s="457"/>
    </row>
    <row r="512" spans="1:17" x14ac:dyDescent="0.2">
      <c r="A512" s="457"/>
      <c r="C512" s="674" t="s">
        <v>1685</v>
      </c>
      <c r="D512" s="940" t="s">
        <v>615</v>
      </c>
      <c r="E512" s="940" t="s">
        <v>615</v>
      </c>
      <c r="F512" s="674" t="s">
        <v>1533</v>
      </c>
      <c r="G512" s="940" t="s">
        <v>351</v>
      </c>
      <c r="H512" s="940" t="s">
        <v>351</v>
      </c>
      <c r="I512" s="675" t="b">
        <v>0</v>
      </c>
      <c r="J512" s="473">
        <v>1</v>
      </c>
      <c r="K512" s="674" t="s">
        <v>1255</v>
      </c>
      <c r="L512" s="474">
        <v>4.4540000000000006</v>
      </c>
      <c r="M512" s="471">
        <f t="shared" si="18"/>
        <v>3.15</v>
      </c>
      <c r="N512" s="472">
        <f t="shared" si="19"/>
        <v>14.030100000000001</v>
      </c>
      <c r="O512" s="674"/>
      <c r="Q512" s="457"/>
    </row>
    <row r="513" spans="1:17" x14ac:dyDescent="0.2">
      <c r="A513" s="457"/>
      <c r="C513" s="674" t="s">
        <v>1686</v>
      </c>
      <c r="D513" s="940" t="s">
        <v>625</v>
      </c>
      <c r="E513" s="940" t="s">
        <v>625</v>
      </c>
      <c r="F513" s="674" t="s">
        <v>1557</v>
      </c>
      <c r="G513" s="940" t="s">
        <v>1466</v>
      </c>
      <c r="H513" s="940" t="s">
        <v>1466</v>
      </c>
      <c r="I513" s="675" t="b">
        <v>0</v>
      </c>
      <c r="J513" s="473">
        <v>1</v>
      </c>
      <c r="K513" s="674" t="s">
        <v>1255</v>
      </c>
      <c r="L513" s="474">
        <v>2.1850000000000001</v>
      </c>
      <c r="M513" s="471">
        <f t="shared" si="18"/>
        <v>3.15</v>
      </c>
      <c r="N513" s="472">
        <f t="shared" si="19"/>
        <v>6.8827499999999997</v>
      </c>
      <c r="O513" s="674"/>
      <c r="Q513" s="457"/>
    </row>
    <row r="514" spans="1:17" x14ac:dyDescent="0.2">
      <c r="A514" s="457"/>
      <c r="C514" s="674" t="s">
        <v>1687</v>
      </c>
      <c r="D514" s="940" t="s">
        <v>625</v>
      </c>
      <c r="E514" s="940" t="s">
        <v>625</v>
      </c>
      <c r="F514" s="674" t="s">
        <v>1630</v>
      </c>
      <c r="G514" s="940" t="s">
        <v>314</v>
      </c>
      <c r="H514" s="940" t="s">
        <v>314</v>
      </c>
      <c r="I514" s="675" t="b">
        <v>0</v>
      </c>
      <c r="J514" s="473">
        <v>1</v>
      </c>
      <c r="K514" s="674" t="s">
        <v>1255</v>
      </c>
      <c r="L514" s="474">
        <v>4.9000000000000004</v>
      </c>
      <c r="M514" s="471">
        <f t="shared" si="18"/>
        <v>3.15</v>
      </c>
      <c r="N514" s="472">
        <f t="shared" si="19"/>
        <v>15.435</v>
      </c>
      <c r="O514" s="674"/>
      <c r="Q514" s="457"/>
    </row>
    <row r="515" spans="1:17" x14ac:dyDescent="0.2">
      <c r="A515" s="457"/>
      <c r="C515" s="674" t="s">
        <v>1687</v>
      </c>
      <c r="D515" s="940" t="s">
        <v>625</v>
      </c>
      <c r="E515" s="940" t="s">
        <v>625</v>
      </c>
      <c r="F515" s="674" t="s">
        <v>1577</v>
      </c>
      <c r="G515" s="940" t="s">
        <v>351</v>
      </c>
      <c r="H515" s="940" t="s">
        <v>351</v>
      </c>
      <c r="I515" s="675" t="b">
        <v>0</v>
      </c>
      <c r="J515" s="473">
        <v>1</v>
      </c>
      <c r="K515" s="674" t="s">
        <v>1255</v>
      </c>
      <c r="L515" s="474">
        <v>12.177</v>
      </c>
      <c r="M515" s="471">
        <f t="shared" si="18"/>
        <v>3.15</v>
      </c>
      <c r="N515" s="472">
        <f t="shared" si="19"/>
        <v>38.357549999999996</v>
      </c>
      <c r="O515" s="674"/>
      <c r="Q515" s="457"/>
    </row>
    <row r="516" spans="1:17" x14ac:dyDescent="0.2">
      <c r="A516" s="457"/>
      <c r="C516" s="674" t="s">
        <v>1687</v>
      </c>
      <c r="D516" s="940" t="s">
        <v>625</v>
      </c>
      <c r="E516" s="940" t="s">
        <v>625</v>
      </c>
      <c r="F516" s="674" t="s">
        <v>1680</v>
      </c>
      <c r="G516" s="940" t="s">
        <v>316</v>
      </c>
      <c r="H516" s="940" t="s">
        <v>316</v>
      </c>
      <c r="I516" s="675" t="b">
        <v>0</v>
      </c>
      <c r="J516" s="473">
        <v>1</v>
      </c>
      <c r="K516" s="674" t="s">
        <v>1255</v>
      </c>
      <c r="L516" s="474">
        <v>1.3959999999999999</v>
      </c>
      <c r="M516" s="471">
        <f t="shared" si="18"/>
        <v>3.15</v>
      </c>
      <c r="N516" s="472">
        <f t="shared" si="19"/>
        <v>4.3973999999999993</v>
      </c>
      <c r="O516" s="674"/>
      <c r="Q516" s="457"/>
    </row>
    <row r="517" spans="1:17" x14ac:dyDescent="0.2">
      <c r="A517" s="457"/>
      <c r="C517" s="674" t="s">
        <v>1687</v>
      </c>
      <c r="D517" s="940" t="s">
        <v>625</v>
      </c>
      <c r="E517" s="940" t="s">
        <v>625</v>
      </c>
      <c r="F517" s="674" t="s">
        <v>1565</v>
      </c>
      <c r="G517" s="940" t="s">
        <v>322</v>
      </c>
      <c r="H517" s="940" t="s">
        <v>322</v>
      </c>
      <c r="I517" s="675" t="b">
        <v>0</v>
      </c>
      <c r="J517" s="473">
        <v>1</v>
      </c>
      <c r="K517" s="674" t="s">
        <v>1255</v>
      </c>
      <c r="L517" s="474">
        <v>3.8000000000000003</v>
      </c>
      <c r="M517" s="471">
        <f t="shared" si="18"/>
        <v>3.15</v>
      </c>
      <c r="N517" s="472">
        <f t="shared" si="19"/>
        <v>11.97</v>
      </c>
      <c r="O517" s="674"/>
      <c r="Q517" s="457"/>
    </row>
    <row r="518" spans="1:17" x14ac:dyDescent="0.2">
      <c r="A518" s="457"/>
      <c r="C518" s="674" t="s">
        <v>1688</v>
      </c>
      <c r="D518" s="940" t="s">
        <v>625</v>
      </c>
      <c r="E518" s="940" t="s">
        <v>625</v>
      </c>
      <c r="F518" s="674" t="s">
        <v>1594</v>
      </c>
      <c r="G518" s="940" t="s">
        <v>311</v>
      </c>
      <c r="H518" s="940" t="s">
        <v>311</v>
      </c>
      <c r="I518" s="675" t="b">
        <v>0</v>
      </c>
      <c r="J518" s="473">
        <v>1</v>
      </c>
      <c r="K518" s="674" t="s">
        <v>1255</v>
      </c>
      <c r="L518" s="474">
        <v>9.8250000000000011</v>
      </c>
      <c r="M518" s="471">
        <f t="shared" si="18"/>
        <v>3.15</v>
      </c>
      <c r="N518" s="472">
        <f t="shared" si="19"/>
        <v>30.948750000000004</v>
      </c>
      <c r="O518" s="674"/>
      <c r="Q518" s="457"/>
    </row>
    <row r="519" spans="1:17" x14ac:dyDescent="0.2">
      <c r="A519" s="457"/>
      <c r="C519" s="674" t="s">
        <v>1689</v>
      </c>
      <c r="D519" s="940" t="s">
        <v>625</v>
      </c>
      <c r="E519" s="940" t="s">
        <v>625</v>
      </c>
      <c r="F519" s="674" t="s">
        <v>1561</v>
      </c>
      <c r="G519" s="940" t="s">
        <v>316</v>
      </c>
      <c r="H519" s="940" t="s">
        <v>316</v>
      </c>
      <c r="I519" s="675" t="b">
        <v>0</v>
      </c>
      <c r="J519" s="473">
        <v>1</v>
      </c>
      <c r="K519" s="674" t="s">
        <v>1255</v>
      </c>
      <c r="L519" s="474">
        <v>1.9000000000000001</v>
      </c>
      <c r="M519" s="471">
        <f t="shared" si="18"/>
        <v>3.15</v>
      </c>
      <c r="N519" s="472">
        <f t="shared" si="19"/>
        <v>5.9850000000000003</v>
      </c>
      <c r="O519" s="674"/>
      <c r="Q519" s="457"/>
    </row>
    <row r="520" spans="1:17" x14ac:dyDescent="0.2">
      <c r="A520" s="457"/>
      <c r="C520" s="674" t="s">
        <v>1689</v>
      </c>
      <c r="D520" s="940" t="s">
        <v>625</v>
      </c>
      <c r="E520" s="940" t="s">
        <v>625</v>
      </c>
      <c r="F520" s="674" t="s">
        <v>1549</v>
      </c>
      <c r="G520" s="940" t="s">
        <v>322</v>
      </c>
      <c r="H520" s="940" t="s">
        <v>322</v>
      </c>
      <c r="I520" s="675" t="b">
        <v>0</v>
      </c>
      <c r="J520" s="473">
        <v>1</v>
      </c>
      <c r="K520" s="674" t="s">
        <v>1255</v>
      </c>
      <c r="L520" s="474">
        <v>5.8580000000000005</v>
      </c>
      <c r="M520" s="471">
        <f t="shared" si="18"/>
        <v>3.15</v>
      </c>
      <c r="N520" s="472">
        <f t="shared" si="19"/>
        <v>18.4527</v>
      </c>
      <c r="O520" s="674"/>
      <c r="Q520" s="457"/>
    </row>
    <row r="521" spans="1:17" x14ac:dyDescent="0.2">
      <c r="A521" s="457"/>
      <c r="C521" s="674" t="s">
        <v>1690</v>
      </c>
      <c r="D521" s="940" t="s">
        <v>625</v>
      </c>
      <c r="E521" s="940" t="s">
        <v>625</v>
      </c>
      <c r="F521" s="674" t="s">
        <v>1588</v>
      </c>
      <c r="G521" s="940" t="s">
        <v>316</v>
      </c>
      <c r="H521" s="940" t="s">
        <v>316</v>
      </c>
      <c r="I521" s="675" t="b">
        <v>0</v>
      </c>
      <c r="J521" s="473">
        <v>1</v>
      </c>
      <c r="K521" s="674" t="s">
        <v>1255</v>
      </c>
      <c r="L521" s="474">
        <v>0.9</v>
      </c>
      <c r="M521" s="471">
        <f t="shared" si="18"/>
        <v>3.15</v>
      </c>
      <c r="N521" s="472">
        <f t="shared" si="19"/>
        <v>2.835</v>
      </c>
      <c r="O521" s="674"/>
      <c r="Q521" s="457"/>
    </row>
    <row r="522" spans="1:17" x14ac:dyDescent="0.2">
      <c r="A522" s="457"/>
      <c r="C522" s="674" t="s">
        <v>1691</v>
      </c>
      <c r="D522" s="940" t="s">
        <v>625</v>
      </c>
      <c r="E522" s="940" t="s">
        <v>625</v>
      </c>
      <c r="F522" s="674" t="s">
        <v>1542</v>
      </c>
      <c r="G522" s="940" t="s">
        <v>309</v>
      </c>
      <c r="H522" s="940" t="s">
        <v>309</v>
      </c>
      <c r="I522" s="675" t="b">
        <v>0</v>
      </c>
      <c r="J522" s="473">
        <v>1</v>
      </c>
      <c r="K522" s="674" t="s">
        <v>1255</v>
      </c>
      <c r="L522" s="474">
        <v>4.5</v>
      </c>
      <c r="M522" s="471">
        <f t="shared" si="18"/>
        <v>3.15</v>
      </c>
      <c r="N522" s="472">
        <f t="shared" si="19"/>
        <v>14.174999999999999</v>
      </c>
      <c r="O522" s="674"/>
      <c r="Q522" s="457"/>
    </row>
    <row r="523" spans="1:17" x14ac:dyDescent="0.2">
      <c r="A523" s="457"/>
      <c r="C523" s="674" t="s">
        <v>1692</v>
      </c>
      <c r="D523" s="940" t="s">
        <v>625</v>
      </c>
      <c r="E523" s="940" t="s">
        <v>625</v>
      </c>
      <c r="F523" s="674" t="s">
        <v>1535</v>
      </c>
      <c r="G523" s="940" t="s">
        <v>314</v>
      </c>
      <c r="H523" s="940" t="s">
        <v>314</v>
      </c>
      <c r="I523" s="675" t="b">
        <v>0</v>
      </c>
      <c r="J523" s="473">
        <v>1</v>
      </c>
      <c r="K523" s="674" t="s">
        <v>1255</v>
      </c>
      <c r="L523" s="474">
        <v>2.1320000000000001</v>
      </c>
      <c r="M523" s="471">
        <f t="shared" si="18"/>
        <v>3.15</v>
      </c>
      <c r="N523" s="472">
        <f t="shared" si="19"/>
        <v>6.7157999999999998</v>
      </c>
      <c r="O523" s="674"/>
      <c r="Q523" s="457"/>
    </row>
    <row r="524" spans="1:17" x14ac:dyDescent="0.2">
      <c r="A524" s="457"/>
      <c r="C524" s="674" t="s">
        <v>1692</v>
      </c>
      <c r="D524" s="940" t="s">
        <v>625</v>
      </c>
      <c r="E524" s="940" t="s">
        <v>625</v>
      </c>
      <c r="F524" s="674" t="s">
        <v>1530</v>
      </c>
      <c r="G524" s="940" t="s">
        <v>326</v>
      </c>
      <c r="H524" s="940" t="s">
        <v>326</v>
      </c>
      <c r="I524" s="675" t="b">
        <v>0</v>
      </c>
      <c r="J524" s="473">
        <v>2</v>
      </c>
      <c r="K524" s="674" t="s">
        <v>1255</v>
      </c>
      <c r="L524" s="474">
        <v>11.394</v>
      </c>
      <c r="M524" s="471">
        <f t="shared" si="18"/>
        <v>3.15</v>
      </c>
      <c r="N524" s="472">
        <f t="shared" si="19"/>
        <v>35.891100000000002</v>
      </c>
      <c r="O524" s="674"/>
      <c r="Q524" s="457"/>
    </row>
    <row r="525" spans="1:17" x14ac:dyDescent="0.2">
      <c r="A525" s="457"/>
      <c r="C525" s="674" t="s">
        <v>1693</v>
      </c>
      <c r="D525" s="940" t="s">
        <v>625</v>
      </c>
      <c r="E525" s="940" t="s">
        <v>625</v>
      </c>
      <c r="F525" s="674" t="s">
        <v>1569</v>
      </c>
      <c r="G525" s="940" t="s">
        <v>360</v>
      </c>
      <c r="H525" s="940" t="s">
        <v>1732</v>
      </c>
      <c r="I525" s="675" t="b">
        <v>0</v>
      </c>
      <c r="J525" s="473">
        <v>1</v>
      </c>
      <c r="K525" s="674" t="s">
        <v>1255</v>
      </c>
      <c r="L525" s="474">
        <v>9.58</v>
      </c>
      <c r="M525" s="471">
        <f t="shared" si="18"/>
        <v>3.15</v>
      </c>
      <c r="N525" s="472">
        <f t="shared" si="19"/>
        <v>30.177</v>
      </c>
      <c r="O525" s="674"/>
      <c r="Q525" s="457"/>
    </row>
    <row r="526" spans="1:17" x14ac:dyDescent="0.2">
      <c r="A526" s="457"/>
      <c r="C526" s="674" t="s">
        <v>1576</v>
      </c>
      <c r="D526" s="940" t="s">
        <v>360</v>
      </c>
      <c r="E526" s="940" t="s">
        <v>509</v>
      </c>
      <c r="F526" s="674" t="s">
        <v>1563</v>
      </c>
      <c r="G526" s="940" t="s">
        <v>314</v>
      </c>
      <c r="H526" s="940" t="s">
        <v>314</v>
      </c>
      <c r="I526" s="675" t="b">
        <v>0</v>
      </c>
      <c r="J526" s="473">
        <v>1</v>
      </c>
      <c r="K526" s="674" t="s">
        <v>1255</v>
      </c>
      <c r="L526" s="474">
        <v>6.6</v>
      </c>
      <c r="M526" s="471">
        <f t="shared" si="18"/>
        <v>3.15</v>
      </c>
      <c r="N526" s="472">
        <f t="shared" si="19"/>
        <v>20.79</v>
      </c>
      <c r="O526" s="674"/>
      <c r="Q526" s="457"/>
    </row>
    <row r="527" spans="1:17" x14ac:dyDescent="0.2">
      <c r="A527" s="457"/>
      <c r="C527" s="674" t="s">
        <v>1576</v>
      </c>
      <c r="D527" s="940" t="s">
        <v>360</v>
      </c>
      <c r="E527" s="940" t="s">
        <v>509</v>
      </c>
      <c r="F527" s="674" t="s">
        <v>1630</v>
      </c>
      <c r="G527" s="940" t="s">
        <v>314</v>
      </c>
      <c r="H527" s="940" t="s">
        <v>314</v>
      </c>
      <c r="I527" s="675" t="b">
        <v>0</v>
      </c>
      <c r="J527" s="473">
        <v>1</v>
      </c>
      <c r="K527" s="674" t="s">
        <v>1255</v>
      </c>
      <c r="L527" s="474">
        <v>5.9459999999999988</v>
      </c>
      <c r="M527" s="471">
        <f t="shared" si="18"/>
        <v>3.15</v>
      </c>
      <c r="N527" s="472">
        <f t="shared" si="19"/>
        <v>18.729899999999997</v>
      </c>
      <c r="O527" s="674"/>
      <c r="Q527" s="457"/>
    </row>
    <row r="528" spans="1:17" x14ac:dyDescent="0.2">
      <c r="A528" s="457"/>
      <c r="C528" s="674" t="s">
        <v>1576</v>
      </c>
      <c r="D528" s="940" t="s">
        <v>360</v>
      </c>
      <c r="E528" s="940" t="s">
        <v>509</v>
      </c>
      <c r="F528" s="674" t="s">
        <v>1579</v>
      </c>
      <c r="G528" s="940" t="s">
        <v>304</v>
      </c>
      <c r="H528" s="940" t="s">
        <v>304</v>
      </c>
      <c r="I528" s="675" t="b">
        <v>0</v>
      </c>
      <c r="J528" s="473">
        <v>1</v>
      </c>
      <c r="K528" s="674" t="s">
        <v>1255</v>
      </c>
      <c r="L528" s="474">
        <v>9.3239999999999998</v>
      </c>
      <c r="M528" s="471">
        <f t="shared" si="18"/>
        <v>3.15</v>
      </c>
      <c r="N528" s="472">
        <f t="shared" si="19"/>
        <v>29.3706</v>
      </c>
      <c r="O528" s="674"/>
      <c r="Q528" s="457"/>
    </row>
    <row r="529" spans="1:17" x14ac:dyDescent="0.2">
      <c r="A529" s="457"/>
      <c r="C529" s="674" t="s">
        <v>1576</v>
      </c>
      <c r="D529" s="940" t="s">
        <v>360</v>
      </c>
      <c r="E529" s="940" t="s">
        <v>509</v>
      </c>
      <c r="F529" s="674" t="s">
        <v>1577</v>
      </c>
      <c r="G529" s="940" t="s">
        <v>351</v>
      </c>
      <c r="H529" s="940" t="s">
        <v>351</v>
      </c>
      <c r="I529" s="675" t="b">
        <v>0</v>
      </c>
      <c r="J529" s="473">
        <v>2</v>
      </c>
      <c r="K529" s="674" t="s">
        <v>1255</v>
      </c>
      <c r="L529" s="474">
        <v>2.2000000000000002</v>
      </c>
      <c r="M529" s="471">
        <f t="shared" si="18"/>
        <v>3.15</v>
      </c>
      <c r="N529" s="472">
        <f t="shared" si="19"/>
        <v>6.9300000000000006</v>
      </c>
      <c r="O529" s="674"/>
      <c r="Q529" s="457"/>
    </row>
    <row r="530" spans="1:17" x14ac:dyDescent="0.2">
      <c r="A530" s="457"/>
      <c r="C530" s="674" t="s">
        <v>1576</v>
      </c>
      <c r="D530" s="940" t="s">
        <v>360</v>
      </c>
      <c r="E530" s="940" t="s">
        <v>509</v>
      </c>
      <c r="F530" s="674" t="s">
        <v>1549</v>
      </c>
      <c r="G530" s="940" t="s">
        <v>322</v>
      </c>
      <c r="H530" s="940" t="s">
        <v>322</v>
      </c>
      <c r="I530" s="675" t="b">
        <v>0</v>
      </c>
      <c r="J530" s="473">
        <v>1</v>
      </c>
      <c r="K530" s="674" t="s">
        <v>1255</v>
      </c>
      <c r="L530" s="474">
        <v>5.371999999999999</v>
      </c>
      <c r="M530" s="471">
        <f t="shared" si="18"/>
        <v>3.15</v>
      </c>
      <c r="N530" s="472">
        <f t="shared" si="19"/>
        <v>16.921799999999998</v>
      </c>
      <c r="O530" s="674"/>
      <c r="Q530" s="457"/>
    </row>
    <row r="531" spans="1:17" x14ac:dyDescent="0.2">
      <c r="A531" s="457"/>
      <c r="C531" s="674" t="s">
        <v>1576</v>
      </c>
      <c r="D531" s="940" t="s">
        <v>360</v>
      </c>
      <c r="E531" s="940" t="s">
        <v>509</v>
      </c>
      <c r="F531" s="674" t="s">
        <v>1684</v>
      </c>
      <c r="G531" s="940" t="s">
        <v>615</v>
      </c>
      <c r="H531" s="940" t="s">
        <v>615</v>
      </c>
      <c r="I531" s="675" t="b">
        <v>0</v>
      </c>
      <c r="J531" s="473">
        <v>1</v>
      </c>
      <c r="K531" s="674" t="s">
        <v>1255</v>
      </c>
      <c r="L531" s="474">
        <v>5.371999999999999</v>
      </c>
      <c r="M531" s="471">
        <f t="shared" si="18"/>
        <v>3.15</v>
      </c>
      <c r="N531" s="472">
        <f t="shared" si="19"/>
        <v>16.921799999999998</v>
      </c>
      <c r="O531" s="674"/>
      <c r="Q531" s="457"/>
    </row>
    <row r="532" spans="1:17" x14ac:dyDescent="0.2">
      <c r="A532" s="457"/>
      <c r="C532" s="674" t="s">
        <v>1576</v>
      </c>
      <c r="D532" s="940" t="s">
        <v>360</v>
      </c>
      <c r="E532" s="940" t="s">
        <v>509</v>
      </c>
      <c r="F532" s="674" t="s">
        <v>1731</v>
      </c>
      <c r="G532" s="940" t="s">
        <v>625</v>
      </c>
      <c r="H532" s="940" t="s">
        <v>625</v>
      </c>
      <c r="I532" s="675" t="b">
        <v>0</v>
      </c>
      <c r="J532" s="473">
        <v>1</v>
      </c>
      <c r="K532" s="674" t="s">
        <v>1255</v>
      </c>
      <c r="L532" s="474">
        <v>11.132999999999999</v>
      </c>
      <c r="M532" s="471">
        <f t="shared" si="18"/>
        <v>3.15</v>
      </c>
      <c r="N532" s="472">
        <f t="shared" si="19"/>
        <v>35.068949999999994</v>
      </c>
      <c r="O532" s="674"/>
      <c r="Q532" s="457"/>
    </row>
    <row r="533" spans="1:17" x14ac:dyDescent="0.2">
      <c r="A533" s="457"/>
      <c r="C533" s="674" t="s">
        <v>1531</v>
      </c>
      <c r="D533" s="940" t="s">
        <v>346</v>
      </c>
      <c r="E533" s="940" t="s">
        <v>346</v>
      </c>
      <c r="F533" s="674" t="s">
        <v>1530</v>
      </c>
      <c r="G533" s="940" t="s">
        <v>326</v>
      </c>
      <c r="H533" s="940" t="s">
        <v>326</v>
      </c>
      <c r="I533" s="675" t="b">
        <v>0</v>
      </c>
      <c r="J533" s="473">
        <v>2</v>
      </c>
      <c r="K533" s="674" t="s">
        <v>1255</v>
      </c>
      <c r="L533" s="474">
        <v>6.7889999999999997</v>
      </c>
      <c r="M533" s="471">
        <f t="shared" si="18"/>
        <v>3.15</v>
      </c>
      <c r="N533" s="472">
        <f t="shared" si="19"/>
        <v>21.385349999999999</v>
      </c>
      <c r="O533" s="674"/>
      <c r="Q533" s="457"/>
    </row>
    <row r="534" spans="1:17" x14ac:dyDescent="0.2">
      <c r="A534" s="457"/>
      <c r="C534" s="674" t="s">
        <v>1531</v>
      </c>
      <c r="D534" s="940" t="s">
        <v>346</v>
      </c>
      <c r="E534" s="940" t="s">
        <v>346</v>
      </c>
      <c r="F534" s="674" t="s">
        <v>1685</v>
      </c>
      <c r="G534" s="940" t="s">
        <v>615</v>
      </c>
      <c r="H534" s="940" t="s">
        <v>615</v>
      </c>
      <c r="I534" s="675" t="b">
        <v>0</v>
      </c>
      <c r="J534" s="473">
        <v>1</v>
      </c>
      <c r="K534" s="674" t="s">
        <v>1255</v>
      </c>
      <c r="L534" s="474">
        <v>2.6819999999999999</v>
      </c>
      <c r="M534" s="471">
        <f t="shared" si="18"/>
        <v>3.15</v>
      </c>
      <c r="N534" s="472">
        <f t="shared" si="19"/>
        <v>8.4482999999999997</v>
      </c>
      <c r="O534" s="674"/>
      <c r="Q534" s="457"/>
    </row>
    <row r="535" spans="1:17" x14ac:dyDescent="0.2">
      <c r="A535" s="457"/>
      <c r="C535" s="674" t="s">
        <v>1531</v>
      </c>
      <c r="D535" s="940" t="s">
        <v>346</v>
      </c>
      <c r="E535" s="940" t="s">
        <v>346</v>
      </c>
      <c r="F535" s="674" t="s">
        <v>1704</v>
      </c>
      <c r="G535" s="940" t="s">
        <v>507</v>
      </c>
      <c r="H535" s="940" t="s">
        <v>507</v>
      </c>
      <c r="I535" s="675" t="b">
        <v>0</v>
      </c>
      <c r="J535" s="473">
        <v>1</v>
      </c>
      <c r="K535" s="674" t="s">
        <v>1255</v>
      </c>
      <c r="L535" s="474">
        <v>7.5</v>
      </c>
      <c r="M535" s="471">
        <f t="shared" si="18"/>
        <v>3.15</v>
      </c>
      <c r="N535" s="472">
        <f t="shared" si="19"/>
        <v>23.625</v>
      </c>
      <c r="O535" s="674"/>
      <c r="Q535" s="457"/>
    </row>
    <row r="536" spans="1:17" x14ac:dyDescent="0.2">
      <c r="A536" s="457"/>
      <c r="C536" s="674" t="s">
        <v>1531</v>
      </c>
      <c r="D536" s="940" t="s">
        <v>346</v>
      </c>
      <c r="E536" s="940" t="s">
        <v>346</v>
      </c>
      <c r="F536" s="674" t="s">
        <v>1668</v>
      </c>
      <c r="G536" s="940" t="s">
        <v>590</v>
      </c>
      <c r="H536" s="940" t="s">
        <v>1735</v>
      </c>
      <c r="I536" s="675" t="b">
        <v>0</v>
      </c>
      <c r="J536" s="473">
        <v>1</v>
      </c>
      <c r="K536" s="674" t="s">
        <v>1255</v>
      </c>
      <c r="L536" s="474">
        <v>6.5000000000000009</v>
      </c>
      <c r="M536" s="471">
        <f t="shared" si="18"/>
        <v>3.15</v>
      </c>
      <c r="N536" s="472">
        <f t="shared" si="19"/>
        <v>20.475000000000001</v>
      </c>
      <c r="O536" s="674"/>
      <c r="Q536" s="457"/>
    </row>
    <row r="537" spans="1:17" x14ac:dyDescent="0.2">
      <c r="A537" s="457"/>
      <c r="C537" s="674" t="s">
        <v>1531</v>
      </c>
      <c r="D537" s="940" t="s">
        <v>346</v>
      </c>
      <c r="E537" s="940" t="s">
        <v>346</v>
      </c>
      <c r="F537" s="674" t="s">
        <v>1717</v>
      </c>
      <c r="G537" s="940" t="s">
        <v>590</v>
      </c>
      <c r="H537" s="940" t="s">
        <v>1735</v>
      </c>
      <c r="I537" s="675" t="b">
        <v>0</v>
      </c>
      <c r="J537" s="473">
        <v>1</v>
      </c>
      <c r="K537" s="674" t="s">
        <v>1255</v>
      </c>
      <c r="L537" s="474">
        <v>6.2</v>
      </c>
      <c r="M537" s="471">
        <f t="shared" si="18"/>
        <v>3.15</v>
      </c>
      <c r="N537" s="472">
        <f t="shared" si="19"/>
        <v>19.53</v>
      </c>
      <c r="O537" s="674"/>
      <c r="Q537" s="457"/>
    </row>
    <row r="538" spans="1:17" x14ac:dyDescent="0.2">
      <c r="A538" s="457"/>
      <c r="C538" s="674" t="s">
        <v>1694</v>
      </c>
      <c r="D538" s="940" t="s">
        <v>601</v>
      </c>
      <c r="E538" s="940" t="s">
        <v>601</v>
      </c>
      <c r="F538" s="674" t="s">
        <v>1526</v>
      </c>
      <c r="G538" s="940" t="s">
        <v>326</v>
      </c>
      <c r="H538" s="940" t="s">
        <v>326</v>
      </c>
      <c r="I538" s="675" t="b">
        <v>0</v>
      </c>
      <c r="J538" s="473">
        <v>1</v>
      </c>
      <c r="K538" s="674" t="s">
        <v>1255</v>
      </c>
      <c r="L538" s="474">
        <v>14.058</v>
      </c>
      <c r="M538" s="471">
        <f t="shared" si="18"/>
        <v>3.15</v>
      </c>
      <c r="N538" s="472">
        <f t="shared" si="19"/>
        <v>44.282699999999998</v>
      </c>
      <c r="O538" s="674"/>
      <c r="Q538" s="457"/>
    </row>
    <row r="539" spans="1:17" x14ac:dyDescent="0.2">
      <c r="A539" s="457"/>
      <c r="C539" s="674" t="s">
        <v>1695</v>
      </c>
      <c r="D539" s="940" t="s">
        <v>601</v>
      </c>
      <c r="E539" s="940" t="s">
        <v>601</v>
      </c>
      <c r="F539" s="674" t="s">
        <v>1632</v>
      </c>
      <c r="G539" s="940" t="s">
        <v>297</v>
      </c>
      <c r="H539" s="940" t="s">
        <v>297</v>
      </c>
      <c r="I539" s="675" t="b">
        <v>0</v>
      </c>
      <c r="J539" s="473">
        <v>1</v>
      </c>
      <c r="K539" s="674" t="s">
        <v>1255</v>
      </c>
      <c r="L539" s="474">
        <v>7.6800000000000006</v>
      </c>
      <c r="M539" s="471">
        <f t="shared" si="18"/>
        <v>3.15</v>
      </c>
      <c r="N539" s="472">
        <f t="shared" si="19"/>
        <v>24.192</v>
      </c>
      <c r="O539" s="674"/>
      <c r="Q539" s="457"/>
    </row>
    <row r="540" spans="1:17" x14ac:dyDescent="0.2">
      <c r="A540" s="457"/>
      <c r="C540" s="674" t="s">
        <v>1696</v>
      </c>
      <c r="D540" s="940" t="s">
        <v>601</v>
      </c>
      <c r="E540" s="940" t="s">
        <v>601</v>
      </c>
      <c r="F540" s="674" t="s">
        <v>1526</v>
      </c>
      <c r="G540" s="940" t="s">
        <v>326</v>
      </c>
      <c r="H540" s="940" t="s">
        <v>326</v>
      </c>
      <c r="I540" s="675" t="b">
        <v>0</v>
      </c>
      <c r="J540" s="473">
        <v>1</v>
      </c>
      <c r="K540" s="674" t="s">
        <v>1255</v>
      </c>
      <c r="L540" s="474">
        <v>12.183</v>
      </c>
      <c r="M540" s="471">
        <f t="shared" si="18"/>
        <v>3.15</v>
      </c>
      <c r="N540" s="472">
        <f t="shared" si="19"/>
        <v>38.376449999999998</v>
      </c>
      <c r="O540" s="674"/>
      <c r="Q540" s="457"/>
    </row>
    <row r="541" spans="1:17" x14ac:dyDescent="0.2">
      <c r="A541" s="457"/>
      <c r="C541" s="674" t="s">
        <v>1697</v>
      </c>
      <c r="D541" s="940" t="s">
        <v>538</v>
      </c>
      <c r="E541" s="940" t="s">
        <v>538</v>
      </c>
      <c r="F541" s="674" t="s">
        <v>1566</v>
      </c>
      <c r="G541" s="940" t="s">
        <v>353</v>
      </c>
      <c r="H541" s="940" t="s">
        <v>353</v>
      </c>
      <c r="I541" s="675" t="b">
        <v>0</v>
      </c>
      <c r="J541" s="473">
        <v>1</v>
      </c>
      <c r="K541" s="674" t="s">
        <v>1255</v>
      </c>
      <c r="L541" s="474">
        <v>11.516999999999999</v>
      </c>
      <c r="M541" s="471">
        <f t="shared" si="18"/>
        <v>3.15</v>
      </c>
      <c r="N541" s="472">
        <f t="shared" si="19"/>
        <v>36.278549999999996</v>
      </c>
      <c r="O541" s="674"/>
      <c r="Q541" s="457"/>
    </row>
    <row r="542" spans="1:17" x14ac:dyDescent="0.2">
      <c r="A542" s="457"/>
      <c r="C542" s="674" t="s">
        <v>1698</v>
      </c>
      <c r="D542" s="940" t="s">
        <v>631</v>
      </c>
      <c r="E542" s="940" t="s">
        <v>1734</v>
      </c>
      <c r="F542" s="674" t="s">
        <v>1546</v>
      </c>
      <c r="G542" s="940" t="s">
        <v>299</v>
      </c>
      <c r="H542" s="940" t="s">
        <v>299</v>
      </c>
      <c r="I542" s="675" t="b">
        <v>0</v>
      </c>
      <c r="J542" s="473">
        <v>1</v>
      </c>
      <c r="K542" s="674" t="s">
        <v>1255</v>
      </c>
      <c r="L542" s="474">
        <v>9.8000000000000007</v>
      </c>
      <c r="M542" s="471">
        <f t="shared" si="18"/>
        <v>3.15</v>
      </c>
      <c r="N542" s="472">
        <f t="shared" si="19"/>
        <v>30.87</v>
      </c>
      <c r="O542" s="674"/>
      <c r="Q542" s="457"/>
    </row>
    <row r="543" spans="1:17" x14ac:dyDescent="0.2">
      <c r="A543" s="457"/>
      <c r="C543" s="674" t="s">
        <v>1699</v>
      </c>
      <c r="D543" s="940" t="s">
        <v>631</v>
      </c>
      <c r="E543" s="940" t="s">
        <v>1734</v>
      </c>
      <c r="F543" s="674" t="s">
        <v>1597</v>
      </c>
      <c r="G543" s="940" t="s">
        <v>1466</v>
      </c>
      <c r="H543" s="940" t="s">
        <v>1466</v>
      </c>
      <c r="I543" s="675" t="b">
        <v>0</v>
      </c>
      <c r="J543" s="473">
        <v>1</v>
      </c>
      <c r="K543" s="674" t="s">
        <v>1255</v>
      </c>
      <c r="L543" s="474">
        <v>12.5</v>
      </c>
      <c r="M543" s="471">
        <f t="shared" ref="M543:M604" si="20">IF(K543="","", INDEX(CNTR_EFListSelected,MATCH(K543,CORSIA_FuelsList,0)))</f>
        <v>3.15</v>
      </c>
      <c r="N543" s="472">
        <f t="shared" ref="N543:N604" si="21">IF(COUNT(L543:M543)=2,L543*M543,"")</f>
        <v>39.375</v>
      </c>
      <c r="O543" s="674"/>
      <c r="Q543" s="457"/>
    </row>
    <row r="544" spans="1:17" x14ac:dyDescent="0.2">
      <c r="A544" s="457"/>
      <c r="C544" s="674" t="s">
        <v>1700</v>
      </c>
      <c r="D544" s="940" t="s">
        <v>588</v>
      </c>
      <c r="E544" s="940" t="s">
        <v>588</v>
      </c>
      <c r="F544" s="674" t="s">
        <v>1546</v>
      </c>
      <c r="G544" s="940" t="s">
        <v>299</v>
      </c>
      <c r="H544" s="940" t="s">
        <v>299</v>
      </c>
      <c r="I544" s="675" t="b">
        <v>0</v>
      </c>
      <c r="J544" s="473">
        <v>1</v>
      </c>
      <c r="K544" s="674" t="s">
        <v>1255</v>
      </c>
      <c r="L544" s="474">
        <v>10.005000000000001</v>
      </c>
      <c r="M544" s="471">
        <f t="shared" si="20"/>
        <v>3.15</v>
      </c>
      <c r="N544" s="472">
        <f t="shared" si="21"/>
        <v>31.515750000000001</v>
      </c>
      <c r="O544" s="674"/>
      <c r="Q544" s="457"/>
    </row>
    <row r="545" spans="1:17" x14ac:dyDescent="0.2">
      <c r="A545" s="457"/>
      <c r="C545" s="674" t="s">
        <v>1701</v>
      </c>
      <c r="D545" s="940" t="s">
        <v>391</v>
      </c>
      <c r="E545" s="940" t="s">
        <v>391</v>
      </c>
      <c r="F545" s="674" t="s">
        <v>1549</v>
      </c>
      <c r="G545" s="940" t="s">
        <v>322</v>
      </c>
      <c r="H545" s="940" t="s">
        <v>322</v>
      </c>
      <c r="I545" s="675" t="b">
        <v>0</v>
      </c>
      <c r="J545" s="473">
        <v>1</v>
      </c>
      <c r="K545" s="674" t="s">
        <v>1255</v>
      </c>
      <c r="L545" s="474">
        <v>10.653</v>
      </c>
      <c r="M545" s="471">
        <f t="shared" si="20"/>
        <v>3.15</v>
      </c>
      <c r="N545" s="472">
        <f t="shared" si="21"/>
        <v>33.556950000000001</v>
      </c>
      <c r="O545" s="674"/>
      <c r="Q545" s="457"/>
    </row>
    <row r="546" spans="1:17" x14ac:dyDescent="0.2">
      <c r="A546" s="457"/>
      <c r="C546" s="674" t="s">
        <v>1701</v>
      </c>
      <c r="D546" s="940" t="s">
        <v>391</v>
      </c>
      <c r="E546" s="940" t="s">
        <v>391</v>
      </c>
      <c r="F546" s="674" t="s">
        <v>1551</v>
      </c>
      <c r="G546" s="940" t="s">
        <v>322</v>
      </c>
      <c r="H546" s="940" t="s">
        <v>322</v>
      </c>
      <c r="I546" s="675" t="b">
        <v>0</v>
      </c>
      <c r="J546" s="473">
        <v>1</v>
      </c>
      <c r="K546" s="674" t="s">
        <v>1255</v>
      </c>
      <c r="L546" s="474">
        <v>11.177999999999999</v>
      </c>
      <c r="M546" s="471">
        <f t="shared" si="20"/>
        <v>3.15</v>
      </c>
      <c r="N546" s="472">
        <f t="shared" si="21"/>
        <v>35.210699999999996</v>
      </c>
      <c r="O546" s="674"/>
      <c r="Q546" s="457"/>
    </row>
    <row r="547" spans="1:17" x14ac:dyDescent="0.2">
      <c r="A547" s="457"/>
      <c r="C547" s="674" t="s">
        <v>1702</v>
      </c>
      <c r="D547" s="940" t="s">
        <v>382</v>
      </c>
      <c r="E547" s="940" t="s">
        <v>382</v>
      </c>
      <c r="F547" s="674" t="s">
        <v>1623</v>
      </c>
      <c r="G547" s="940" t="s">
        <v>360</v>
      </c>
      <c r="H547" s="940" t="s">
        <v>1732</v>
      </c>
      <c r="I547" s="675" t="b">
        <v>0</v>
      </c>
      <c r="J547" s="473">
        <v>1</v>
      </c>
      <c r="K547" s="674" t="s">
        <v>1255</v>
      </c>
      <c r="L547" s="474">
        <v>12.582000000000001</v>
      </c>
      <c r="M547" s="471">
        <f t="shared" si="20"/>
        <v>3.15</v>
      </c>
      <c r="N547" s="472">
        <f t="shared" si="21"/>
        <v>39.633299999999998</v>
      </c>
      <c r="O547" s="674"/>
      <c r="Q547" s="457"/>
    </row>
    <row r="548" spans="1:17" x14ac:dyDescent="0.2">
      <c r="A548" s="457"/>
      <c r="C548" s="674" t="s">
        <v>1702</v>
      </c>
      <c r="D548" s="940" t="s">
        <v>382</v>
      </c>
      <c r="E548" s="940" t="s">
        <v>382</v>
      </c>
      <c r="F548" s="674" t="s">
        <v>1534</v>
      </c>
      <c r="G548" s="940" t="s">
        <v>311</v>
      </c>
      <c r="H548" s="940" t="s">
        <v>311</v>
      </c>
      <c r="I548" s="675" t="b">
        <v>0</v>
      </c>
      <c r="J548" s="473">
        <v>1</v>
      </c>
      <c r="K548" s="674" t="s">
        <v>1255</v>
      </c>
      <c r="L548" s="474">
        <v>9.7009999999999987</v>
      </c>
      <c r="M548" s="471">
        <f t="shared" si="20"/>
        <v>3.15</v>
      </c>
      <c r="N548" s="472">
        <f t="shared" si="21"/>
        <v>30.558149999999994</v>
      </c>
      <c r="O548" s="674"/>
      <c r="Q548" s="457"/>
    </row>
    <row r="549" spans="1:17" x14ac:dyDescent="0.2">
      <c r="A549" s="457"/>
      <c r="C549" s="674" t="s">
        <v>1703</v>
      </c>
      <c r="D549" s="940" t="s">
        <v>507</v>
      </c>
      <c r="E549" s="940" t="s">
        <v>507</v>
      </c>
      <c r="F549" s="674" t="s">
        <v>1526</v>
      </c>
      <c r="G549" s="940" t="s">
        <v>326</v>
      </c>
      <c r="H549" s="940" t="s">
        <v>326</v>
      </c>
      <c r="I549" s="675" t="b">
        <v>0</v>
      </c>
      <c r="J549" s="473">
        <v>1</v>
      </c>
      <c r="K549" s="674" t="s">
        <v>1255</v>
      </c>
      <c r="L549" s="474">
        <v>3.9000000000000004</v>
      </c>
      <c r="M549" s="471">
        <f t="shared" si="20"/>
        <v>3.15</v>
      </c>
      <c r="N549" s="472">
        <f t="shared" si="21"/>
        <v>12.285</v>
      </c>
      <c r="O549" s="674"/>
      <c r="Q549" s="457"/>
    </row>
    <row r="550" spans="1:17" x14ac:dyDescent="0.2">
      <c r="A550" s="457"/>
      <c r="C550" s="674" t="s">
        <v>1704</v>
      </c>
      <c r="D550" s="940" t="s">
        <v>507</v>
      </c>
      <c r="E550" s="940" t="s">
        <v>507</v>
      </c>
      <c r="F550" s="674" t="s">
        <v>1592</v>
      </c>
      <c r="G550" s="940" t="s">
        <v>336</v>
      </c>
      <c r="H550" s="940" t="s">
        <v>336</v>
      </c>
      <c r="I550" s="675" t="b">
        <v>0</v>
      </c>
      <c r="J550" s="473">
        <v>1</v>
      </c>
      <c r="K550" s="674" t="s">
        <v>1255</v>
      </c>
      <c r="L550" s="474">
        <v>7.5709999999999997</v>
      </c>
      <c r="M550" s="471">
        <f t="shared" si="20"/>
        <v>3.15</v>
      </c>
      <c r="N550" s="472">
        <f t="shared" si="21"/>
        <v>23.848649999999999</v>
      </c>
      <c r="O550" s="674"/>
      <c r="Q550" s="457"/>
    </row>
    <row r="551" spans="1:17" x14ac:dyDescent="0.2">
      <c r="A551" s="457"/>
      <c r="C551" s="674" t="s">
        <v>1704</v>
      </c>
      <c r="D551" s="940" t="s">
        <v>507</v>
      </c>
      <c r="E551" s="940" t="s">
        <v>507</v>
      </c>
      <c r="F551" s="674" t="s">
        <v>1629</v>
      </c>
      <c r="G551" s="940" t="s">
        <v>336</v>
      </c>
      <c r="H551" s="940" t="s">
        <v>336</v>
      </c>
      <c r="I551" s="675" t="b">
        <v>0</v>
      </c>
      <c r="J551" s="473">
        <v>1</v>
      </c>
      <c r="K551" s="674" t="s">
        <v>1255</v>
      </c>
      <c r="L551" s="474">
        <v>8.9050000000000011</v>
      </c>
      <c r="M551" s="471">
        <f t="shared" si="20"/>
        <v>3.15</v>
      </c>
      <c r="N551" s="472">
        <f t="shared" si="21"/>
        <v>28.050750000000004</v>
      </c>
      <c r="O551" s="674"/>
      <c r="Q551" s="457"/>
    </row>
    <row r="552" spans="1:17" x14ac:dyDescent="0.2">
      <c r="A552" s="457"/>
      <c r="C552" s="674" t="s">
        <v>1704</v>
      </c>
      <c r="D552" s="940" t="s">
        <v>507</v>
      </c>
      <c r="E552" s="940" t="s">
        <v>507</v>
      </c>
      <c r="F552" s="674" t="s">
        <v>1531</v>
      </c>
      <c r="G552" s="940" t="s">
        <v>346</v>
      </c>
      <c r="H552" s="940" t="s">
        <v>346</v>
      </c>
      <c r="I552" s="675" t="b">
        <v>0</v>
      </c>
      <c r="J552" s="473">
        <v>1</v>
      </c>
      <c r="K552" s="674" t="s">
        <v>1255</v>
      </c>
      <c r="L552" s="474">
        <v>7.8509999999999991</v>
      </c>
      <c r="M552" s="471">
        <f t="shared" si="20"/>
        <v>3.15</v>
      </c>
      <c r="N552" s="472">
        <f t="shared" si="21"/>
        <v>24.730649999999997</v>
      </c>
      <c r="O552" s="674"/>
      <c r="Q552" s="457"/>
    </row>
    <row r="553" spans="1:17" x14ac:dyDescent="0.2">
      <c r="A553" s="457"/>
      <c r="C553" s="674" t="s">
        <v>1705</v>
      </c>
      <c r="D553" s="940" t="s">
        <v>630</v>
      </c>
      <c r="E553" s="940" t="s">
        <v>630</v>
      </c>
      <c r="F553" s="674" t="s">
        <v>1535</v>
      </c>
      <c r="G553" s="940" t="s">
        <v>314</v>
      </c>
      <c r="H553" s="940" t="s">
        <v>314</v>
      </c>
      <c r="I553" s="675" t="b">
        <v>0</v>
      </c>
      <c r="J553" s="473">
        <v>1</v>
      </c>
      <c r="K553" s="674" t="s">
        <v>1255</v>
      </c>
      <c r="L553" s="474">
        <v>5.4</v>
      </c>
      <c r="M553" s="471">
        <f t="shared" si="20"/>
        <v>3.15</v>
      </c>
      <c r="N553" s="472">
        <f t="shared" si="21"/>
        <v>17.010000000000002</v>
      </c>
      <c r="O553" s="674"/>
      <c r="Q553" s="457"/>
    </row>
    <row r="554" spans="1:17" x14ac:dyDescent="0.2">
      <c r="A554" s="457"/>
      <c r="C554" s="674" t="s">
        <v>1706</v>
      </c>
      <c r="D554" s="940" t="s">
        <v>630</v>
      </c>
      <c r="E554" s="940" t="s">
        <v>630</v>
      </c>
      <c r="F554" s="674" t="s">
        <v>1532</v>
      </c>
      <c r="G554" s="940" t="s">
        <v>351</v>
      </c>
      <c r="H554" s="940" t="s">
        <v>351</v>
      </c>
      <c r="I554" s="675" t="b">
        <v>0</v>
      </c>
      <c r="J554" s="473">
        <v>1</v>
      </c>
      <c r="K554" s="674" t="s">
        <v>1255</v>
      </c>
      <c r="L554" s="474">
        <v>9.3669999999999991</v>
      </c>
      <c r="M554" s="471">
        <f t="shared" si="20"/>
        <v>3.15</v>
      </c>
      <c r="N554" s="472">
        <f t="shared" si="21"/>
        <v>29.506049999999995</v>
      </c>
      <c r="O554" s="674"/>
      <c r="Q554" s="457"/>
    </row>
    <row r="555" spans="1:17" x14ac:dyDescent="0.2">
      <c r="A555" s="457"/>
      <c r="C555" s="674" t="s">
        <v>1707</v>
      </c>
      <c r="D555" s="940" t="s">
        <v>630</v>
      </c>
      <c r="E555" s="940" t="s">
        <v>630</v>
      </c>
      <c r="F555" s="674" t="s">
        <v>1543</v>
      </c>
      <c r="G555" s="940" t="s">
        <v>314</v>
      </c>
      <c r="H555" s="940" t="s">
        <v>314</v>
      </c>
      <c r="I555" s="675" t="b">
        <v>0</v>
      </c>
      <c r="J555" s="473">
        <v>1</v>
      </c>
      <c r="K555" s="674" t="s">
        <v>1255</v>
      </c>
      <c r="L555" s="474">
        <v>2.6</v>
      </c>
      <c r="M555" s="471">
        <f t="shared" si="20"/>
        <v>3.15</v>
      </c>
      <c r="N555" s="472">
        <f t="shared" si="21"/>
        <v>8.19</v>
      </c>
      <c r="O555" s="674"/>
      <c r="Q555" s="457"/>
    </row>
    <row r="556" spans="1:17" x14ac:dyDescent="0.2">
      <c r="A556" s="457"/>
      <c r="C556" s="674" t="s">
        <v>1707</v>
      </c>
      <c r="D556" s="940" t="s">
        <v>630</v>
      </c>
      <c r="E556" s="940" t="s">
        <v>630</v>
      </c>
      <c r="F556" s="674" t="s">
        <v>1526</v>
      </c>
      <c r="G556" s="940" t="s">
        <v>326</v>
      </c>
      <c r="H556" s="940" t="s">
        <v>326</v>
      </c>
      <c r="I556" s="675" t="b">
        <v>0</v>
      </c>
      <c r="J556" s="473">
        <v>5</v>
      </c>
      <c r="K556" s="674" t="s">
        <v>1255</v>
      </c>
      <c r="L556" s="474">
        <v>7.4119999999999999</v>
      </c>
      <c r="M556" s="471">
        <f t="shared" si="20"/>
        <v>3.15</v>
      </c>
      <c r="N556" s="472">
        <f t="shared" si="21"/>
        <v>23.347799999999999</v>
      </c>
      <c r="O556" s="674"/>
      <c r="Q556" s="457"/>
    </row>
    <row r="557" spans="1:17" x14ac:dyDescent="0.2">
      <c r="A557" s="457"/>
      <c r="C557" s="674" t="s">
        <v>1707</v>
      </c>
      <c r="D557" s="940" t="s">
        <v>630</v>
      </c>
      <c r="E557" s="940" t="s">
        <v>630</v>
      </c>
      <c r="F557" s="674" t="s">
        <v>1672</v>
      </c>
      <c r="G557" s="940" t="s">
        <v>336</v>
      </c>
      <c r="H557" s="940" t="s">
        <v>336</v>
      </c>
      <c r="I557" s="675" t="b">
        <v>0</v>
      </c>
      <c r="J557" s="473">
        <v>1</v>
      </c>
      <c r="K557" s="674" t="s">
        <v>1255</v>
      </c>
      <c r="L557" s="474">
        <v>1.7000000000000002</v>
      </c>
      <c r="M557" s="471">
        <f t="shared" si="20"/>
        <v>3.15</v>
      </c>
      <c r="N557" s="472">
        <f t="shared" si="21"/>
        <v>5.3550000000000004</v>
      </c>
      <c r="O557" s="674"/>
      <c r="Q557" s="457"/>
    </row>
    <row r="558" spans="1:17" x14ac:dyDescent="0.2">
      <c r="A558" s="457"/>
      <c r="C558" s="674" t="s">
        <v>1707</v>
      </c>
      <c r="D558" s="940" t="s">
        <v>630</v>
      </c>
      <c r="E558" s="940" t="s">
        <v>630</v>
      </c>
      <c r="F558" s="674" t="s">
        <v>1538</v>
      </c>
      <c r="G558" s="940" t="s">
        <v>324</v>
      </c>
      <c r="H558" s="940" t="s">
        <v>324</v>
      </c>
      <c r="I558" s="675" t="b">
        <v>0</v>
      </c>
      <c r="J558" s="473">
        <v>1</v>
      </c>
      <c r="K558" s="674" t="s">
        <v>1255</v>
      </c>
      <c r="L558" s="474">
        <v>1.9000000000000001</v>
      </c>
      <c r="M558" s="471">
        <f t="shared" si="20"/>
        <v>3.15</v>
      </c>
      <c r="N558" s="472">
        <f t="shared" si="21"/>
        <v>5.9850000000000003</v>
      </c>
      <c r="O558" s="674"/>
      <c r="Q558" s="457"/>
    </row>
    <row r="559" spans="1:17" x14ac:dyDescent="0.2">
      <c r="A559" s="457"/>
      <c r="C559" s="674" t="s">
        <v>1707</v>
      </c>
      <c r="D559" s="940" t="s">
        <v>630</v>
      </c>
      <c r="E559" s="940" t="s">
        <v>630</v>
      </c>
      <c r="F559" s="674" t="s">
        <v>1553</v>
      </c>
      <c r="G559" s="940" t="s">
        <v>311</v>
      </c>
      <c r="H559" s="940" t="s">
        <v>311</v>
      </c>
      <c r="I559" s="675" t="b">
        <v>0</v>
      </c>
      <c r="J559" s="473">
        <v>1</v>
      </c>
      <c r="K559" s="674" t="s">
        <v>1255</v>
      </c>
      <c r="L559" s="474">
        <v>3.3</v>
      </c>
      <c r="M559" s="471">
        <f t="shared" si="20"/>
        <v>3.15</v>
      </c>
      <c r="N559" s="472">
        <f t="shared" si="21"/>
        <v>10.395</v>
      </c>
      <c r="O559" s="674"/>
      <c r="Q559" s="457"/>
    </row>
    <row r="560" spans="1:17" x14ac:dyDescent="0.2">
      <c r="A560" s="457"/>
      <c r="C560" s="674" t="s">
        <v>1707</v>
      </c>
      <c r="D560" s="940" t="s">
        <v>630</v>
      </c>
      <c r="E560" s="940" t="s">
        <v>630</v>
      </c>
      <c r="F560" s="674" t="s">
        <v>1534</v>
      </c>
      <c r="G560" s="940" t="s">
        <v>311</v>
      </c>
      <c r="H560" s="940" t="s">
        <v>311</v>
      </c>
      <c r="I560" s="675" t="b">
        <v>0</v>
      </c>
      <c r="J560" s="473">
        <v>2</v>
      </c>
      <c r="K560" s="674" t="s">
        <v>1255</v>
      </c>
      <c r="L560" s="474">
        <v>7.22</v>
      </c>
      <c r="M560" s="471">
        <f t="shared" si="20"/>
        <v>3.15</v>
      </c>
      <c r="N560" s="472">
        <f t="shared" si="21"/>
        <v>22.742999999999999</v>
      </c>
      <c r="O560" s="674"/>
      <c r="Q560" s="457"/>
    </row>
    <row r="561" spans="1:17" x14ac:dyDescent="0.2">
      <c r="A561" s="457"/>
      <c r="C561" s="674" t="s">
        <v>1707</v>
      </c>
      <c r="D561" s="940" t="s">
        <v>630</v>
      </c>
      <c r="E561" s="940" t="s">
        <v>630</v>
      </c>
      <c r="F561" s="674" t="s">
        <v>1680</v>
      </c>
      <c r="G561" s="940" t="s">
        <v>316</v>
      </c>
      <c r="H561" s="940" t="s">
        <v>316</v>
      </c>
      <c r="I561" s="675" t="b">
        <v>0</v>
      </c>
      <c r="J561" s="473">
        <v>1</v>
      </c>
      <c r="K561" s="674" t="s">
        <v>1255</v>
      </c>
      <c r="L561" s="474">
        <v>3.2</v>
      </c>
      <c r="M561" s="471">
        <f t="shared" si="20"/>
        <v>3.15</v>
      </c>
      <c r="N561" s="472">
        <f t="shared" si="21"/>
        <v>10.08</v>
      </c>
      <c r="O561" s="674"/>
      <c r="Q561" s="457"/>
    </row>
    <row r="562" spans="1:17" x14ac:dyDescent="0.2">
      <c r="A562" s="457"/>
      <c r="C562" s="674" t="s">
        <v>1707</v>
      </c>
      <c r="D562" s="940" t="s">
        <v>630</v>
      </c>
      <c r="E562" s="940" t="s">
        <v>630</v>
      </c>
      <c r="F562" s="674" t="s">
        <v>1572</v>
      </c>
      <c r="G562" s="940" t="s">
        <v>316</v>
      </c>
      <c r="H562" s="940" t="s">
        <v>316</v>
      </c>
      <c r="I562" s="675" t="b">
        <v>0</v>
      </c>
      <c r="J562" s="473">
        <v>1</v>
      </c>
      <c r="K562" s="674" t="s">
        <v>1255</v>
      </c>
      <c r="L562" s="474">
        <v>2.3000000000000003</v>
      </c>
      <c r="M562" s="471">
        <f t="shared" si="20"/>
        <v>3.15</v>
      </c>
      <c r="N562" s="472">
        <f t="shared" si="21"/>
        <v>7.245000000000001</v>
      </c>
      <c r="O562" s="674"/>
      <c r="Q562" s="457"/>
    </row>
    <row r="563" spans="1:17" x14ac:dyDescent="0.2">
      <c r="A563" s="457"/>
      <c r="C563" s="674" t="s">
        <v>1707</v>
      </c>
      <c r="D563" s="940" t="s">
        <v>630</v>
      </c>
      <c r="E563" s="940" t="s">
        <v>630</v>
      </c>
      <c r="F563" s="674" t="s">
        <v>1608</v>
      </c>
      <c r="G563" s="940" t="s">
        <v>322</v>
      </c>
      <c r="H563" s="940" t="s">
        <v>322</v>
      </c>
      <c r="I563" s="675" t="b">
        <v>0</v>
      </c>
      <c r="J563" s="473">
        <v>1</v>
      </c>
      <c r="K563" s="674" t="s">
        <v>1255</v>
      </c>
      <c r="L563" s="474">
        <v>2.7</v>
      </c>
      <c r="M563" s="471">
        <f t="shared" si="20"/>
        <v>3.15</v>
      </c>
      <c r="N563" s="472">
        <f t="shared" si="21"/>
        <v>8.5050000000000008</v>
      </c>
      <c r="O563" s="674"/>
      <c r="Q563" s="457"/>
    </row>
    <row r="564" spans="1:17" x14ac:dyDescent="0.2">
      <c r="A564" s="457"/>
      <c r="C564" s="674" t="s">
        <v>1707</v>
      </c>
      <c r="D564" s="940" t="s">
        <v>630</v>
      </c>
      <c r="E564" s="940" t="s">
        <v>630</v>
      </c>
      <c r="F564" s="674" t="s">
        <v>1552</v>
      </c>
      <c r="G564" s="940" t="s">
        <v>322</v>
      </c>
      <c r="H564" s="940" t="s">
        <v>322</v>
      </c>
      <c r="I564" s="675" t="b">
        <v>0</v>
      </c>
      <c r="J564" s="473">
        <v>1</v>
      </c>
      <c r="K564" s="674" t="s">
        <v>1255</v>
      </c>
      <c r="L564" s="474">
        <v>2.7</v>
      </c>
      <c r="M564" s="471">
        <f t="shared" si="20"/>
        <v>3.15</v>
      </c>
      <c r="N564" s="472">
        <f t="shared" si="21"/>
        <v>8.5050000000000008</v>
      </c>
      <c r="O564" s="674"/>
      <c r="Q564" s="457"/>
    </row>
    <row r="565" spans="1:17" x14ac:dyDescent="0.2">
      <c r="A565" s="457"/>
      <c r="C565" s="674" t="s">
        <v>1707</v>
      </c>
      <c r="D565" s="940" t="s">
        <v>630</v>
      </c>
      <c r="E565" s="940" t="s">
        <v>630</v>
      </c>
      <c r="F565" s="674" t="s">
        <v>1621</v>
      </c>
      <c r="G565" s="940" t="s">
        <v>322</v>
      </c>
      <c r="H565" s="940" t="s">
        <v>322</v>
      </c>
      <c r="I565" s="675" t="b">
        <v>0</v>
      </c>
      <c r="J565" s="473">
        <v>1</v>
      </c>
      <c r="K565" s="674" t="s">
        <v>1255</v>
      </c>
      <c r="L565" s="474">
        <v>2.7</v>
      </c>
      <c r="M565" s="471">
        <f t="shared" si="20"/>
        <v>3.15</v>
      </c>
      <c r="N565" s="472">
        <f t="shared" si="21"/>
        <v>8.5050000000000008</v>
      </c>
      <c r="O565" s="674"/>
      <c r="Q565" s="457"/>
    </row>
    <row r="566" spans="1:17" x14ac:dyDescent="0.2">
      <c r="A566" s="457"/>
      <c r="C566" s="674" t="s">
        <v>1707</v>
      </c>
      <c r="D566" s="940" t="s">
        <v>630</v>
      </c>
      <c r="E566" s="940" t="s">
        <v>630</v>
      </c>
      <c r="F566" s="674" t="s">
        <v>1565</v>
      </c>
      <c r="G566" s="940" t="s">
        <v>322</v>
      </c>
      <c r="H566" s="940" t="s">
        <v>322</v>
      </c>
      <c r="I566" s="675" t="b">
        <v>0</v>
      </c>
      <c r="J566" s="473">
        <v>2</v>
      </c>
      <c r="K566" s="674" t="s">
        <v>1255</v>
      </c>
      <c r="L566" s="474">
        <v>5.4160000000000004</v>
      </c>
      <c r="M566" s="471">
        <f t="shared" si="20"/>
        <v>3.15</v>
      </c>
      <c r="N566" s="472">
        <f t="shared" si="21"/>
        <v>17.060400000000001</v>
      </c>
      <c r="O566" s="674"/>
      <c r="Q566" s="457"/>
    </row>
    <row r="567" spans="1:17" x14ac:dyDescent="0.2">
      <c r="A567" s="457"/>
      <c r="C567" s="674" t="s">
        <v>1707</v>
      </c>
      <c r="D567" s="940" t="s">
        <v>630</v>
      </c>
      <c r="E567" s="940" t="s">
        <v>630</v>
      </c>
      <c r="F567" s="674" t="s">
        <v>1539</v>
      </c>
      <c r="G567" s="940" t="s">
        <v>292</v>
      </c>
      <c r="H567" s="940" t="s">
        <v>292</v>
      </c>
      <c r="I567" s="675" t="b">
        <v>0</v>
      </c>
      <c r="J567" s="473">
        <v>1</v>
      </c>
      <c r="K567" s="674" t="s">
        <v>1255</v>
      </c>
      <c r="L567" s="474">
        <v>2.2000000000000002</v>
      </c>
      <c r="M567" s="471">
        <f t="shared" si="20"/>
        <v>3.15</v>
      </c>
      <c r="N567" s="472">
        <f t="shared" si="21"/>
        <v>6.9300000000000006</v>
      </c>
      <c r="O567" s="674"/>
      <c r="Q567" s="457"/>
    </row>
    <row r="568" spans="1:17" x14ac:dyDescent="0.2">
      <c r="A568" s="457"/>
      <c r="C568" s="674" t="s">
        <v>1708</v>
      </c>
      <c r="D568" s="940" t="s">
        <v>630</v>
      </c>
      <c r="E568" s="940" t="s">
        <v>630</v>
      </c>
      <c r="F568" s="674" t="s">
        <v>1631</v>
      </c>
      <c r="G568" s="940" t="s">
        <v>294</v>
      </c>
      <c r="H568" s="940" t="s">
        <v>294</v>
      </c>
      <c r="I568" s="675" t="b">
        <v>0</v>
      </c>
      <c r="J568" s="473">
        <v>1</v>
      </c>
      <c r="K568" s="674" t="s">
        <v>1255</v>
      </c>
      <c r="L568" s="474">
        <v>6.4330000000000007</v>
      </c>
      <c r="M568" s="471">
        <f t="shared" si="20"/>
        <v>3.15</v>
      </c>
      <c r="N568" s="472">
        <f t="shared" si="21"/>
        <v>20.263950000000001</v>
      </c>
      <c r="O568" s="674"/>
      <c r="Q568" s="457"/>
    </row>
    <row r="569" spans="1:17" x14ac:dyDescent="0.2">
      <c r="A569" s="457"/>
      <c r="C569" s="674" t="s">
        <v>1708</v>
      </c>
      <c r="D569" s="940" t="s">
        <v>630</v>
      </c>
      <c r="E569" s="940" t="s">
        <v>630</v>
      </c>
      <c r="F569" s="674" t="s">
        <v>1543</v>
      </c>
      <c r="G569" s="940" t="s">
        <v>314</v>
      </c>
      <c r="H569" s="940" t="s">
        <v>314</v>
      </c>
      <c r="I569" s="675" t="b">
        <v>0</v>
      </c>
      <c r="J569" s="473">
        <v>1</v>
      </c>
      <c r="K569" s="674" t="s">
        <v>1255</v>
      </c>
      <c r="L569" s="474">
        <v>4.4729999999999999</v>
      </c>
      <c r="M569" s="471">
        <f t="shared" si="20"/>
        <v>3.15</v>
      </c>
      <c r="N569" s="472">
        <f t="shared" si="21"/>
        <v>14.08995</v>
      </c>
      <c r="O569" s="674"/>
      <c r="Q569" s="457"/>
    </row>
    <row r="570" spans="1:17" x14ac:dyDescent="0.2">
      <c r="A570" s="457"/>
      <c r="C570" s="674" t="s">
        <v>1708</v>
      </c>
      <c r="D570" s="940" t="s">
        <v>630</v>
      </c>
      <c r="E570" s="940" t="s">
        <v>630</v>
      </c>
      <c r="F570" s="674" t="s">
        <v>1557</v>
      </c>
      <c r="G570" s="940" t="s">
        <v>1466</v>
      </c>
      <c r="H570" s="940" t="s">
        <v>1466</v>
      </c>
      <c r="I570" s="675" t="b">
        <v>0</v>
      </c>
      <c r="J570" s="473">
        <v>1</v>
      </c>
      <c r="K570" s="674" t="s">
        <v>1255</v>
      </c>
      <c r="L570" s="474">
        <v>3.1020000000000003</v>
      </c>
      <c r="M570" s="471">
        <f t="shared" si="20"/>
        <v>3.15</v>
      </c>
      <c r="N570" s="472">
        <f t="shared" si="21"/>
        <v>9.7713000000000001</v>
      </c>
      <c r="O570" s="674"/>
      <c r="Q570" s="457"/>
    </row>
    <row r="571" spans="1:17" x14ac:dyDescent="0.2">
      <c r="A571" s="457"/>
      <c r="C571" s="674" t="s">
        <v>1709</v>
      </c>
      <c r="D571" s="940" t="s">
        <v>630</v>
      </c>
      <c r="E571" s="940" t="s">
        <v>630</v>
      </c>
      <c r="F571" s="674" t="s">
        <v>1526</v>
      </c>
      <c r="G571" s="940" t="s">
        <v>326</v>
      </c>
      <c r="H571" s="940" t="s">
        <v>326</v>
      </c>
      <c r="I571" s="675" t="b">
        <v>0</v>
      </c>
      <c r="J571" s="473">
        <v>1</v>
      </c>
      <c r="K571" s="674" t="s">
        <v>1255</v>
      </c>
      <c r="L571" s="474">
        <v>2.3000000000000003</v>
      </c>
      <c r="M571" s="471">
        <f t="shared" si="20"/>
        <v>3.15</v>
      </c>
      <c r="N571" s="472">
        <f t="shared" si="21"/>
        <v>7.245000000000001</v>
      </c>
      <c r="O571" s="674"/>
      <c r="Q571" s="457"/>
    </row>
    <row r="572" spans="1:17" x14ac:dyDescent="0.2">
      <c r="A572" s="457"/>
      <c r="C572" s="674" t="s">
        <v>1710</v>
      </c>
      <c r="D572" s="940" t="s">
        <v>590</v>
      </c>
      <c r="E572" s="940" t="s">
        <v>1735</v>
      </c>
      <c r="F572" s="674" t="s">
        <v>1736</v>
      </c>
      <c r="G572" s="940" t="s">
        <v>294</v>
      </c>
      <c r="H572" s="940" t="s">
        <v>294</v>
      </c>
      <c r="I572" s="675" t="b">
        <v>0</v>
      </c>
      <c r="J572" s="473">
        <v>1</v>
      </c>
      <c r="K572" s="674" t="s">
        <v>1255</v>
      </c>
      <c r="L572" s="474">
        <v>7.0709999999999988</v>
      </c>
      <c r="M572" s="471">
        <f t="shared" si="20"/>
        <v>3.15</v>
      </c>
      <c r="N572" s="472">
        <f t="shared" si="21"/>
        <v>22.273649999999996</v>
      </c>
      <c r="O572" s="674"/>
      <c r="Q572" s="457"/>
    </row>
    <row r="573" spans="1:17" x14ac:dyDescent="0.2">
      <c r="A573" s="457"/>
      <c r="C573" s="674" t="s">
        <v>1710</v>
      </c>
      <c r="D573" s="940" t="s">
        <v>590</v>
      </c>
      <c r="E573" s="940" t="s">
        <v>1735</v>
      </c>
      <c r="F573" s="674" t="s">
        <v>1606</v>
      </c>
      <c r="G573" s="940" t="s">
        <v>294</v>
      </c>
      <c r="H573" s="940" t="s">
        <v>294</v>
      </c>
      <c r="I573" s="675" t="b">
        <v>0</v>
      </c>
      <c r="J573" s="473">
        <v>1</v>
      </c>
      <c r="K573" s="674" t="s">
        <v>1255</v>
      </c>
      <c r="L573" s="474">
        <v>5.8230000000000004</v>
      </c>
      <c r="M573" s="471">
        <f t="shared" si="20"/>
        <v>3.15</v>
      </c>
      <c r="N573" s="472">
        <f t="shared" si="21"/>
        <v>18.342449999999999</v>
      </c>
      <c r="O573" s="674"/>
      <c r="Q573" s="457"/>
    </row>
    <row r="574" spans="1:17" x14ac:dyDescent="0.2">
      <c r="A574" s="457"/>
      <c r="C574" s="674" t="s">
        <v>1710</v>
      </c>
      <c r="D574" s="940" t="s">
        <v>590</v>
      </c>
      <c r="E574" s="940" t="s">
        <v>1735</v>
      </c>
      <c r="F574" s="674" t="s">
        <v>1593</v>
      </c>
      <c r="G574" s="940" t="s">
        <v>320</v>
      </c>
      <c r="H574" s="940" t="s">
        <v>320</v>
      </c>
      <c r="I574" s="675" t="b">
        <v>0</v>
      </c>
      <c r="J574" s="473">
        <v>1</v>
      </c>
      <c r="K574" s="674" t="s">
        <v>1255</v>
      </c>
      <c r="L574" s="474">
        <v>8.8059999999999992</v>
      </c>
      <c r="M574" s="471">
        <f t="shared" si="20"/>
        <v>3.15</v>
      </c>
      <c r="N574" s="472">
        <f t="shared" si="21"/>
        <v>27.738899999999997</v>
      </c>
      <c r="O574" s="674"/>
      <c r="Q574" s="457"/>
    </row>
    <row r="575" spans="1:17" x14ac:dyDescent="0.2">
      <c r="A575" s="457"/>
      <c r="C575" s="674" t="s">
        <v>1710</v>
      </c>
      <c r="D575" s="940" t="s">
        <v>590</v>
      </c>
      <c r="E575" s="940" t="s">
        <v>1735</v>
      </c>
      <c r="F575" s="674" t="s">
        <v>1526</v>
      </c>
      <c r="G575" s="940" t="s">
        <v>326</v>
      </c>
      <c r="H575" s="940" t="s">
        <v>326</v>
      </c>
      <c r="I575" s="675" t="b">
        <v>0</v>
      </c>
      <c r="J575" s="473">
        <v>1</v>
      </c>
      <c r="K575" s="674" t="s">
        <v>1255</v>
      </c>
      <c r="L575" s="474">
        <v>0.90800000000000003</v>
      </c>
      <c r="M575" s="471">
        <f t="shared" si="20"/>
        <v>3.15</v>
      </c>
      <c r="N575" s="472">
        <f t="shared" si="21"/>
        <v>2.8601999999999999</v>
      </c>
      <c r="O575" s="674"/>
      <c r="Q575" s="457"/>
    </row>
    <row r="576" spans="1:17" x14ac:dyDescent="0.2">
      <c r="A576" s="457"/>
      <c r="C576" s="674" t="s">
        <v>1710</v>
      </c>
      <c r="D576" s="940" t="s">
        <v>590</v>
      </c>
      <c r="E576" s="940" t="s">
        <v>1735</v>
      </c>
      <c r="F576" s="674" t="s">
        <v>1538</v>
      </c>
      <c r="G576" s="940" t="s">
        <v>324</v>
      </c>
      <c r="H576" s="940" t="s">
        <v>324</v>
      </c>
      <c r="I576" s="675" t="b">
        <v>0</v>
      </c>
      <c r="J576" s="473">
        <v>2</v>
      </c>
      <c r="K576" s="674" t="s">
        <v>1255</v>
      </c>
      <c r="L576" s="474">
        <v>2.008</v>
      </c>
      <c r="M576" s="471">
        <f t="shared" si="20"/>
        <v>3.15</v>
      </c>
      <c r="N576" s="472">
        <f t="shared" si="21"/>
        <v>6.3251999999999997</v>
      </c>
      <c r="O576" s="674"/>
      <c r="Q576" s="457"/>
    </row>
    <row r="577" spans="1:17" x14ac:dyDescent="0.2">
      <c r="A577" s="457"/>
      <c r="C577" s="674" t="s">
        <v>1710</v>
      </c>
      <c r="D577" s="940" t="s">
        <v>590</v>
      </c>
      <c r="E577" s="940" t="s">
        <v>1735</v>
      </c>
      <c r="F577" s="674" t="s">
        <v>1604</v>
      </c>
      <c r="G577" s="940" t="s">
        <v>311</v>
      </c>
      <c r="H577" s="940" t="s">
        <v>311</v>
      </c>
      <c r="I577" s="675" t="b">
        <v>0</v>
      </c>
      <c r="J577" s="473">
        <v>1</v>
      </c>
      <c r="K577" s="674" t="s">
        <v>1255</v>
      </c>
      <c r="L577" s="474">
        <v>8.3309999999999995</v>
      </c>
      <c r="M577" s="471">
        <f t="shared" si="20"/>
        <v>3.15</v>
      </c>
      <c r="N577" s="472">
        <f t="shared" si="21"/>
        <v>26.242649999999998</v>
      </c>
      <c r="O577" s="674"/>
      <c r="Q577" s="457"/>
    </row>
    <row r="578" spans="1:17" x14ac:dyDescent="0.2">
      <c r="A578" s="457"/>
      <c r="C578" s="674" t="s">
        <v>1710</v>
      </c>
      <c r="D578" s="940" t="s">
        <v>590</v>
      </c>
      <c r="E578" s="940" t="s">
        <v>1735</v>
      </c>
      <c r="F578" s="674" t="s">
        <v>1588</v>
      </c>
      <c r="G578" s="940" t="s">
        <v>316</v>
      </c>
      <c r="H578" s="940" t="s">
        <v>316</v>
      </c>
      <c r="I578" s="675" t="b">
        <v>0</v>
      </c>
      <c r="J578" s="473">
        <v>1</v>
      </c>
      <c r="K578" s="674" t="s">
        <v>1255</v>
      </c>
      <c r="L578" s="474">
        <v>4.5</v>
      </c>
      <c r="M578" s="471">
        <f t="shared" si="20"/>
        <v>3.15</v>
      </c>
      <c r="N578" s="472">
        <f t="shared" si="21"/>
        <v>14.174999999999999</v>
      </c>
      <c r="O578" s="674"/>
      <c r="Q578" s="457"/>
    </row>
    <row r="579" spans="1:17" x14ac:dyDescent="0.2">
      <c r="A579" s="457"/>
      <c r="C579" s="674" t="s">
        <v>1710</v>
      </c>
      <c r="D579" s="940" t="s">
        <v>590</v>
      </c>
      <c r="E579" s="940" t="s">
        <v>1735</v>
      </c>
      <c r="F579" s="674" t="s">
        <v>1572</v>
      </c>
      <c r="G579" s="940" t="s">
        <v>316</v>
      </c>
      <c r="H579" s="940" t="s">
        <v>316</v>
      </c>
      <c r="I579" s="675" t="b">
        <v>0</v>
      </c>
      <c r="J579" s="473">
        <v>1</v>
      </c>
      <c r="K579" s="674" t="s">
        <v>1255</v>
      </c>
      <c r="L579" s="474">
        <v>3.8000000000000003</v>
      </c>
      <c r="M579" s="471">
        <f t="shared" si="20"/>
        <v>3.15</v>
      </c>
      <c r="N579" s="472">
        <f t="shared" si="21"/>
        <v>11.97</v>
      </c>
      <c r="O579" s="674"/>
      <c r="Q579" s="457"/>
    </row>
    <row r="580" spans="1:17" x14ac:dyDescent="0.2">
      <c r="A580" s="457"/>
      <c r="C580" s="674" t="s">
        <v>1710</v>
      </c>
      <c r="D580" s="940" t="s">
        <v>590</v>
      </c>
      <c r="E580" s="940" t="s">
        <v>1735</v>
      </c>
      <c r="F580" s="674" t="s">
        <v>1574</v>
      </c>
      <c r="G580" s="940" t="s">
        <v>322</v>
      </c>
      <c r="H580" s="940" t="s">
        <v>322</v>
      </c>
      <c r="I580" s="675" t="b">
        <v>0</v>
      </c>
      <c r="J580" s="473">
        <v>1</v>
      </c>
      <c r="K580" s="674" t="s">
        <v>1255</v>
      </c>
      <c r="L580" s="474">
        <v>3.8000000000000003</v>
      </c>
      <c r="M580" s="471">
        <f t="shared" si="20"/>
        <v>3.15</v>
      </c>
      <c r="N580" s="472">
        <f t="shared" si="21"/>
        <v>11.97</v>
      </c>
      <c r="O580" s="674"/>
      <c r="Q580" s="457"/>
    </row>
    <row r="581" spans="1:17" x14ac:dyDescent="0.2">
      <c r="A581" s="457"/>
      <c r="C581" s="674" t="s">
        <v>1711</v>
      </c>
      <c r="D581" s="940" t="s">
        <v>590</v>
      </c>
      <c r="E581" s="940" t="s">
        <v>1735</v>
      </c>
      <c r="F581" s="674" t="s">
        <v>1549</v>
      </c>
      <c r="G581" s="940" t="s">
        <v>322</v>
      </c>
      <c r="H581" s="940" t="s">
        <v>322</v>
      </c>
      <c r="I581" s="675" t="b">
        <v>0</v>
      </c>
      <c r="J581" s="473">
        <v>1</v>
      </c>
      <c r="K581" s="674" t="s">
        <v>1255</v>
      </c>
      <c r="L581" s="474">
        <v>4.9349999999999996</v>
      </c>
      <c r="M581" s="471">
        <f t="shared" si="20"/>
        <v>3.15</v>
      </c>
      <c r="N581" s="472">
        <f t="shared" si="21"/>
        <v>15.545249999999998</v>
      </c>
      <c r="O581" s="674"/>
      <c r="Q581" s="457"/>
    </row>
    <row r="582" spans="1:17" x14ac:dyDescent="0.2">
      <c r="A582" s="457"/>
      <c r="C582" s="674" t="s">
        <v>1712</v>
      </c>
      <c r="D582" s="940" t="s">
        <v>402</v>
      </c>
      <c r="E582" s="940" t="s">
        <v>402</v>
      </c>
      <c r="F582" s="674" t="s">
        <v>1617</v>
      </c>
      <c r="G582" s="940" t="s">
        <v>333</v>
      </c>
      <c r="H582" s="940" t="s">
        <v>1733</v>
      </c>
      <c r="I582" s="675" t="b">
        <v>0</v>
      </c>
      <c r="J582" s="473">
        <v>1</v>
      </c>
      <c r="K582" s="674" t="s">
        <v>1255</v>
      </c>
      <c r="L582" s="474">
        <v>6.3</v>
      </c>
      <c r="M582" s="471">
        <f t="shared" si="20"/>
        <v>3.15</v>
      </c>
      <c r="N582" s="472">
        <f t="shared" si="21"/>
        <v>19.844999999999999</v>
      </c>
      <c r="O582" s="674"/>
      <c r="Q582" s="457"/>
    </row>
    <row r="583" spans="1:17" x14ac:dyDescent="0.2">
      <c r="A583" s="457"/>
      <c r="C583" s="674" t="s">
        <v>1712</v>
      </c>
      <c r="D583" s="940" t="s">
        <v>402</v>
      </c>
      <c r="E583" s="940" t="s">
        <v>402</v>
      </c>
      <c r="F583" s="674" t="s">
        <v>1526</v>
      </c>
      <c r="G583" s="940" t="s">
        <v>326</v>
      </c>
      <c r="H583" s="940" t="s">
        <v>326</v>
      </c>
      <c r="I583" s="675" t="b">
        <v>0</v>
      </c>
      <c r="J583" s="473">
        <v>1</v>
      </c>
      <c r="K583" s="674" t="s">
        <v>1255</v>
      </c>
      <c r="L583" s="474">
        <v>0.6</v>
      </c>
      <c r="M583" s="471">
        <f t="shared" si="20"/>
        <v>3.15</v>
      </c>
      <c r="N583" s="472">
        <f t="shared" si="21"/>
        <v>1.89</v>
      </c>
      <c r="O583" s="674"/>
      <c r="Q583" s="457"/>
    </row>
    <row r="584" spans="1:17" x14ac:dyDescent="0.2">
      <c r="A584" s="457"/>
      <c r="C584" s="674" t="s">
        <v>1712</v>
      </c>
      <c r="D584" s="940" t="s">
        <v>402</v>
      </c>
      <c r="E584" s="940" t="s">
        <v>402</v>
      </c>
      <c r="F584" s="674" t="s">
        <v>1544</v>
      </c>
      <c r="G584" s="940" t="s">
        <v>299</v>
      </c>
      <c r="H584" s="940" t="s">
        <v>299</v>
      </c>
      <c r="I584" s="675" t="b">
        <v>0</v>
      </c>
      <c r="J584" s="473">
        <v>1</v>
      </c>
      <c r="K584" s="674" t="s">
        <v>1255</v>
      </c>
      <c r="L584" s="474">
        <v>2.0249999999999999</v>
      </c>
      <c r="M584" s="471">
        <f t="shared" si="20"/>
        <v>3.15</v>
      </c>
      <c r="N584" s="472">
        <f t="shared" si="21"/>
        <v>6.3787499999999993</v>
      </c>
      <c r="O584" s="674"/>
      <c r="Q584" s="457"/>
    </row>
    <row r="585" spans="1:17" x14ac:dyDescent="0.2">
      <c r="A585" s="457"/>
      <c r="C585" s="674" t="s">
        <v>1712</v>
      </c>
      <c r="D585" s="940" t="s">
        <v>402</v>
      </c>
      <c r="E585" s="940" t="s">
        <v>402</v>
      </c>
      <c r="F585" s="674" t="s">
        <v>1531</v>
      </c>
      <c r="G585" s="940" t="s">
        <v>346</v>
      </c>
      <c r="H585" s="940" t="s">
        <v>346</v>
      </c>
      <c r="I585" s="675" t="b">
        <v>0</v>
      </c>
      <c r="J585" s="473">
        <v>1</v>
      </c>
      <c r="K585" s="674" t="s">
        <v>1255</v>
      </c>
      <c r="L585" s="474">
        <v>4</v>
      </c>
      <c r="M585" s="471">
        <f t="shared" si="20"/>
        <v>3.15</v>
      </c>
      <c r="N585" s="472">
        <f t="shared" si="21"/>
        <v>12.6</v>
      </c>
      <c r="O585" s="674"/>
      <c r="Q585" s="457"/>
    </row>
    <row r="586" spans="1:17" x14ac:dyDescent="0.2">
      <c r="A586" s="457"/>
      <c r="C586" s="674" t="s">
        <v>1713</v>
      </c>
      <c r="D586" s="940" t="s">
        <v>590</v>
      </c>
      <c r="E586" s="940" t="s">
        <v>1735</v>
      </c>
      <c r="F586" s="674" t="s">
        <v>1598</v>
      </c>
      <c r="G586" s="940" t="s">
        <v>360</v>
      </c>
      <c r="H586" s="940" t="s">
        <v>1732</v>
      </c>
      <c r="I586" s="675" t="b">
        <v>0</v>
      </c>
      <c r="J586" s="473">
        <v>1</v>
      </c>
      <c r="K586" s="674" t="s">
        <v>1255</v>
      </c>
      <c r="L586" s="474">
        <v>11.665000000000001</v>
      </c>
      <c r="M586" s="471">
        <f t="shared" si="20"/>
        <v>3.15</v>
      </c>
      <c r="N586" s="472">
        <f t="shared" si="21"/>
        <v>36.744750000000003</v>
      </c>
      <c r="O586" s="674"/>
      <c r="Q586" s="457"/>
    </row>
    <row r="587" spans="1:17" x14ac:dyDescent="0.2">
      <c r="A587" s="457"/>
      <c r="C587" s="674" t="s">
        <v>1713</v>
      </c>
      <c r="D587" s="940" t="s">
        <v>590</v>
      </c>
      <c r="E587" s="940" t="s">
        <v>1735</v>
      </c>
      <c r="F587" s="674" t="s">
        <v>1526</v>
      </c>
      <c r="G587" s="940" t="s">
        <v>326</v>
      </c>
      <c r="H587" s="940" t="s">
        <v>326</v>
      </c>
      <c r="I587" s="675" t="b">
        <v>0</v>
      </c>
      <c r="J587" s="473">
        <v>1</v>
      </c>
      <c r="K587" s="674" t="s">
        <v>1255</v>
      </c>
      <c r="L587" s="474">
        <v>3.0500000000000003</v>
      </c>
      <c r="M587" s="471">
        <f t="shared" si="20"/>
        <v>3.15</v>
      </c>
      <c r="N587" s="472">
        <f t="shared" si="21"/>
        <v>9.6074999999999999</v>
      </c>
      <c r="O587" s="674"/>
      <c r="Q587" s="457"/>
    </row>
    <row r="588" spans="1:17" x14ac:dyDescent="0.2">
      <c r="A588" s="457"/>
      <c r="C588" s="674" t="s">
        <v>1713</v>
      </c>
      <c r="D588" s="940" t="s">
        <v>590</v>
      </c>
      <c r="E588" s="940" t="s">
        <v>1735</v>
      </c>
      <c r="F588" s="674" t="s">
        <v>1566</v>
      </c>
      <c r="G588" s="940" t="s">
        <v>353</v>
      </c>
      <c r="H588" s="940" t="s">
        <v>353</v>
      </c>
      <c r="I588" s="675" t="b">
        <v>0</v>
      </c>
      <c r="J588" s="473">
        <v>1</v>
      </c>
      <c r="K588" s="674" t="s">
        <v>1255</v>
      </c>
      <c r="L588" s="474">
        <v>3.8000000000000003</v>
      </c>
      <c r="M588" s="471">
        <f t="shared" si="20"/>
        <v>3.15</v>
      </c>
      <c r="N588" s="472">
        <f t="shared" si="21"/>
        <v>11.97</v>
      </c>
      <c r="O588" s="674"/>
      <c r="Q588" s="457"/>
    </row>
    <row r="589" spans="1:17" x14ac:dyDescent="0.2">
      <c r="A589" s="457"/>
      <c r="C589" s="674" t="s">
        <v>1713</v>
      </c>
      <c r="D589" s="940" t="s">
        <v>590</v>
      </c>
      <c r="E589" s="940" t="s">
        <v>1735</v>
      </c>
      <c r="F589" s="674" t="s">
        <v>1575</v>
      </c>
      <c r="G589" s="940" t="s">
        <v>311</v>
      </c>
      <c r="H589" s="940" t="s">
        <v>311</v>
      </c>
      <c r="I589" s="675" t="b">
        <v>0</v>
      </c>
      <c r="J589" s="473">
        <v>1</v>
      </c>
      <c r="K589" s="674" t="s">
        <v>1255</v>
      </c>
      <c r="L589" s="474">
        <v>10.34</v>
      </c>
      <c r="M589" s="471">
        <f t="shared" si="20"/>
        <v>3.15</v>
      </c>
      <c r="N589" s="472">
        <f t="shared" si="21"/>
        <v>32.570999999999998</v>
      </c>
      <c r="O589" s="674"/>
      <c r="Q589" s="457"/>
    </row>
    <row r="590" spans="1:17" x14ac:dyDescent="0.2">
      <c r="A590" s="457"/>
      <c r="C590" s="674" t="s">
        <v>1713</v>
      </c>
      <c r="D590" s="940" t="s">
        <v>590</v>
      </c>
      <c r="E590" s="940" t="s">
        <v>1735</v>
      </c>
      <c r="F590" s="674" t="s">
        <v>1588</v>
      </c>
      <c r="G590" s="940" t="s">
        <v>316</v>
      </c>
      <c r="H590" s="940" t="s">
        <v>316</v>
      </c>
      <c r="I590" s="675" t="b">
        <v>0</v>
      </c>
      <c r="J590" s="473">
        <v>1</v>
      </c>
      <c r="K590" s="674" t="s">
        <v>1255</v>
      </c>
      <c r="L590" s="474">
        <v>2.7</v>
      </c>
      <c r="M590" s="471">
        <f t="shared" si="20"/>
        <v>3.15</v>
      </c>
      <c r="N590" s="472">
        <f t="shared" si="21"/>
        <v>8.5050000000000008</v>
      </c>
      <c r="O590" s="674"/>
      <c r="Q590" s="457"/>
    </row>
    <row r="591" spans="1:17" x14ac:dyDescent="0.2">
      <c r="A591" s="457"/>
      <c r="C591" s="674" t="s">
        <v>1714</v>
      </c>
      <c r="D591" s="940" t="s">
        <v>590</v>
      </c>
      <c r="E591" s="940" t="s">
        <v>1735</v>
      </c>
      <c r="F591" s="674" t="s">
        <v>1531</v>
      </c>
      <c r="G591" s="940" t="s">
        <v>346</v>
      </c>
      <c r="H591" s="940" t="s">
        <v>346</v>
      </c>
      <c r="I591" s="675" t="b">
        <v>0</v>
      </c>
      <c r="J591" s="473">
        <v>1</v>
      </c>
      <c r="K591" s="674" t="s">
        <v>1255</v>
      </c>
      <c r="L591" s="474">
        <v>7.5080000000000009</v>
      </c>
      <c r="M591" s="471">
        <f t="shared" si="20"/>
        <v>3.15</v>
      </c>
      <c r="N591" s="472">
        <f t="shared" si="21"/>
        <v>23.650200000000002</v>
      </c>
      <c r="O591" s="674"/>
      <c r="Q591" s="457"/>
    </row>
    <row r="592" spans="1:17" x14ac:dyDescent="0.2">
      <c r="A592" s="457"/>
      <c r="C592" s="674" t="s">
        <v>1715</v>
      </c>
      <c r="D592" s="940" t="s">
        <v>590</v>
      </c>
      <c r="E592" s="940" t="s">
        <v>1735</v>
      </c>
      <c r="F592" s="674" t="s">
        <v>1535</v>
      </c>
      <c r="G592" s="940" t="s">
        <v>314</v>
      </c>
      <c r="H592" s="940" t="s">
        <v>314</v>
      </c>
      <c r="I592" s="675" t="b">
        <v>0</v>
      </c>
      <c r="J592" s="473">
        <v>1</v>
      </c>
      <c r="K592" s="674" t="s">
        <v>1255</v>
      </c>
      <c r="L592" s="474">
        <v>3.0870000000000002</v>
      </c>
      <c r="M592" s="471">
        <f t="shared" si="20"/>
        <v>3.15</v>
      </c>
      <c r="N592" s="472">
        <f t="shared" si="21"/>
        <v>9.7240500000000001</v>
      </c>
      <c r="O592" s="674"/>
      <c r="Q592" s="457"/>
    </row>
    <row r="593" spans="1:17" x14ac:dyDescent="0.2">
      <c r="A593" s="457"/>
      <c r="C593" s="674" t="s">
        <v>1716</v>
      </c>
      <c r="D593" s="940" t="s">
        <v>590</v>
      </c>
      <c r="E593" s="940" t="s">
        <v>1735</v>
      </c>
      <c r="F593" s="674" t="s">
        <v>1617</v>
      </c>
      <c r="G593" s="940" t="s">
        <v>333</v>
      </c>
      <c r="H593" s="940" t="s">
        <v>1733</v>
      </c>
      <c r="I593" s="675" t="b">
        <v>0</v>
      </c>
      <c r="J593" s="473">
        <v>1</v>
      </c>
      <c r="K593" s="674" t="s">
        <v>1255</v>
      </c>
      <c r="L593" s="474">
        <v>7.98</v>
      </c>
      <c r="M593" s="471">
        <f t="shared" si="20"/>
        <v>3.15</v>
      </c>
      <c r="N593" s="472">
        <f t="shared" si="21"/>
        <v>25.137</v>
      </c>
      <c r="O593" s="674"/>
      <c r="Q593" s="457"/>
    </row>
    <row r="594" spans="1:17" x14ac:dyDescent="0.2">
      <c r="A594" s="457"/>
      <c r="C594" s="674" t="s">
        <v>1716</v>
      </c>
      <c r="D594" s="940" t="s">
        <v>590</v>
      </c>
      <c r="E594" s="940" t="s">
        <v>1735</v>
      </c>
      <c r="F594" s="674" t="s">
        <v>1526</v>
      </c>
      <c r="G594" s="940" t="s">
        <v>326</v>
      </c>
      <c r="H594" s="940" t="s">
        <v>326</v>
      </c>
      <c r="I594" s="675" t="b">
        <v>0</v>
      </c>
      <c r="J594" s="473">
        <v>1</v>
      </c>
      <c r="K594" s="674" t="s">
        <v>1255</v>
      </c>
      <c r="L594" s="474">
        <v>3.9000000000000004</v>
      </c>
      <c r="M594" s="471">
        <f t="shared" si="20"/>
        <v>3.15</v>
      </c>
      <c r="N594" s="472">
        <f t="shared" si="21"/>
        <v>12.285</v>
      </c>
      <c r="O594" s="674"/>
      <c r="Q594" s="457"/>
    </row>
    <row r="595" spans="1:17" x14ac:dyDescent="0.2">
      <c r="A595" s="457"/>
      <c r="C595" s="674" t="s">
        <v>1717</v>
      </c>
      <c r="D595" s="940" t="s">
        <v>590</v>
      </c>
      <c r="E595" s="940" t="s">
        <v>1735</v>
      </c>
      <c r="F595" s="674" t="s">
        <v>1573</v>
      </c>
      <c r="G595" s="940" t="s">
        <v>314</v>
      </c>
      <c r="H595" s="940" t="s">
        <v>314</v>
      </c>
      <c r="I595" s="675" t="b">
        <v>0</v>
      </c>
      <c r="J595" s="473">
        <v>1</v>
      </c>
      <c r="K595" s="674" t="s">
        <v>1255</v>
      </c>
      <c r="L595" s="474">
        <v>1.839</v>
      </c>
      <c r="M595" s="471">
        <f t="shared" si="20"/>
        <v>3.15</v>
      </c>
      <c r="N595" s="472">
        <f t="shared" si="21"/>
        <v>5.7928499999999996</v>
      </c>
      <c r="O595" s="674"/>
      <c r="Q595" s="457"/>
    </row>
    <row r="596" spans="1:17" x14ac:dyDescent="0.2">
      <c r="A596" s="457"/>
      <c r="C596" s="674" t="s">
        <v>1717</v>
      </c>
      <c r="D596" s="940" t="s">
        <v>590</v>
      </c>
      <c r="E596" s="940" t="s">
        <v>1735</v>
      </c>
      <c r="F596" s="674" t="s">
        <v>1535</v>
      </c>
      <c r="G596" s="940" t="s">
        <v>314</v>
      </c>
      <c r="H596" s="940" t="s">
        <v>314</v>
      </c>
      <c r="I596" s="675" t="b">
        <v>0</v>
      </c>
      <c r="J596" s="473">
        <v>1</v>
      </c>
      <c r="K596" s="674" t="s">
        <v>1255</v>
      </c>
      <c r="L596" s="474">
        <v>3.6</v>
      </c>
      <c r="M596" s="471">
        <f t="shared" si="20"/>
        <v>3.15</v>
      </c>
      <c r="N596" s="472">
        <f t="shared" si="21"/>
        <v>11.34</v>
      </c>
      <c r="O596" s="674"/>
      <c r="Q596" s="457"/>
    </row>
    <row r="597" spans="1:17" x14ac:dyDescent="0.2">
      <c r="A597" s="457"/>
      <c r="C597" s="674" t="s">
        <v>1717</v>
      </c>
      <c r="D597" s="940" t="s">
        <v>590</v>
      </c>
      <c r="E597" s="940" t="s">
        <v>1735</v>
      </c>
      <c r="F597" s="674" t="s">
        <v>1545</v>
      </c>
      <c r="G597" s="940" t="s">
        <v>314</v>
      </c>
      <c r="H597" s="940" t="s">
        <v>314</v>
      </c>
      <c r="I597" s="675" t="b">
        <v>0</v>
      </c>
      <c r="J597" s="473">
        <v>1</v>
      </c>
      <c r="K597" s="674" t="s">
        <v>1255</v>
      </c>
      <c r="L597" s="474">
        <v>3.5100000000000002</v>
      </c>
      <c r="M597" s="471">
        <f t="shared" si="20"/>
        <v>3.15</v>
      </c>
      <c r="N597" s="472">
        <f t="shared" si="21"/>
        <v>11.0565</v>
      </c>
      <c r="O597" s="674"/>
      <c r="Q597" s="457"/>
    </row>
    <row r="598" spans="1:17" x14ac:dyDescent="0.2">
      <c r="A598" s="457"/>
      <c r="C598" s="674" t="s">
        <v>1717</v>
      </c>
      <c r="D598" s="940" t="s">
        <v>590</v>
      </c>
      <c r="E598" s="940" t="s">
        <v>1735</v>
      </c>
      <c r="F598" s="674" t="s">
        <v>1671</v>
      </c>
      <c r="G598" s="940" t="s">
        <v>314</v>
      </c>
      <c r="H598" s="940" t="s">
        <v>314</v>
      </c>
      <c r="I598" s="675" t="b">
        <v>0</v>
      </c>
      <c r="J598" s="473">
        <v>1</v>
      </c>
      <c r="K598" s="674" t="s">
        <v>1255</v>
      </c>
      <c r="L598" s="474">
        <v>3.8000000000000003</v>
      </c>
      <c r="M598" s="471">
        <f t="shared" si="20"/>
        <v>3.15</v>
      </c>
      <c r="N598" s="472">
        <f t="shared" si="21"/>
        <v>11.97</v>
      </c>
      <c r="O598" s="674"/>
      <c r="Q598" s="457"/>
    </row>
    <row r="599" spans="1:17" x14ac:dyDescent="0.2">
      <c r="A599" s="457"/>
      <c r="C599" s="674" t="s">
        <v>1717</v>
      </c>
      <c r="D599" s="940" t="s">
        <v>590</v>
      </c>
      <c r="E599" s="940" t="s">
        <v>1735</v>
      </c>
      <c r="F599" s="674" t="s">
        <v>1542</v>
      </c>
      <c r="G599" s="940" t="s">
        <v>309</v>
      </c>
      <c r="H599" s="940" t="s">
        <v>309</v>
      </c>
      <c r="I599" s="675" t="b">
        <v>0</v>
      </c>
      <c r="J599" s="473">
        <v>1</v>
      </c>
      <c r="K599" s="674" t="s">
        <v>1255</v>
      </c>
      <c r="L599" s="474">
        <v>1.175</v>
      </c>
      <c r="M599" s="471">
        <f t="shared" si="20"/>
        <v>3.15</v>
      </c>
      <c r="N599" s="472">
        <f t="shared" si="21"/>
        <v>3.7012499999999999</v>
      </c>
      <c r="O599" s="674"/>
      <c r="Q599" s="457"/>
    </row>
    <row r="600" spans="1:17" x14ac:dyDescent="0.2">
      <c r="A600" s="457"/>
      <c r="C600" s="674" t="s">
        <v>1717</v>
      </c>
      <c r="D600" s="940" t="s">
        <v>590</v>
      </c>
      <c r="E600" s="940" t="s">
        <v>1735</v>
      </c>
      <c r="F600" s="674" t="s">
        <v>1529</v>
      </c>
      <c r="G600" s="940" t="s">
        <v>360</v>
      </c>
      <c r="H600" s="940" t="s">
        <v>1732</v>
      </c>
      <c r="I600" s="675" t="b">
        <v>0</v>
      </c>
      <c r="J600" s="473">
        <v>1</v>
      </c>
      <c r="K600" s="674" t="s">
        <v>1255</v>
      </c>
      <c r="L600" s="474">
        <v>4.6000000000000005</v>
      </c>
      <c r="M600" s="471">
        <f t="shared" si="20"/>
        <v>3.15</v>
      </c>
      <c r="N600" s="472">
        <f t="shared" si="21"/>
        <v>14.490000000000002</v>
      </c>
      <c r="O600" s="674"/>
      <c r="Q600" s="457"/>
    </row>
    <row r="601" spans="1:17" x14ac:dyDescent="0.2">
      <c r="A601" s="457"/>
      <c r="C601" s="674" t="s">
        <v>1717</v>
      </c>
      <c r="D601" s="940" t="s">
        <v>590</v>
      </c>
      <c r="E601" s="940" t="s">
        <v>1735</v>
      </c>
      <c r="F601" s="674" t="s">
        <v>1598</v>
      </c>
      <c r="G601" s="940" t="s">
        <v>360</v>
      </c>
      <c r="H601" s="940" t="s">
        <v>1732</v>
      </c>
      <c r="I601" s="675" t="b">
        <v>0</v>
      </c>
      <c r="J601" s="473">
        <v>1</v>
      </c>
      <c r="K601" s="674" t="s">
        <v>1255</v>
      </c>
      <c r="L601" s="474">
        <v>4.5</v>
      </c>
      <c r="M601" s="471">
        <f t="shared" si="20"/>
        <v>3.15</v>
      </c>
      <c r="N601" s="472">
        <f t="shared" si="21"/>
        <v>14.174999999999999</v>
      </c>
      <c r="O601" s="674"/>
      <c r="Q601" s="457"/>
    </row>
    <row r="602" spans="1:17" x14ac:dyDescent="0.2">
      <c r="A602" s="457"/>
      <c r="C602" s="674" t="s">
        <v>1717</v>
      </c>
      <c r="D602" s="940" t="s">
        <v>590</v>
      </c>
      <c r="E602" s="940" t="s">
        <v>1735</v>
      </c>
      <c r="F602" s="674" t="s">
        <v>1530</v>
      </c>
      <c r="G602" s="940" t="s">
        <v>326</v>
      </c>
      <c r="H602" s="940" t="s">
        <v>326</v>
      </c>
      <c r="I602" s="675" t="b">
        <v>0</v>
      </c>
      <c r="J602" s="473">
        <v>2</v>
      </c>
      <c r="K602" s="674" t="s">
        <v>1255</v>
      </c>
      <c r="L602" s="474">
        <v>7.4220000000000006</v>
      </c>
      <c r="M602" s="471">
        <f t="shared" si="20"/>
        <v>3.15</v>
      </c>
      <c r="N602" s="472">
        <f t="shared" si="21"/>
        <v>23.379300000000001</v>
      </c>
      <c r="O602" s="674"/>
      <c r="Q602" s="457"/>
    </row>
    <row r="603" spans="1:17" x14ac:dyDescent="0.2">
      <c r="A603" s="457"/>
      <c r="C603" s="674" t="s">
        <v>1717</v>
      </c>
      <c r="D603" s="940" t="s">
        <v>590</v>
      </c>
      <c r="E603" s="940" t="s">
        <v>1735</v>
      </c>
      <c r="F603" s="674" t="s">
        <v>1526</v>
      </c>
      <c r="G603" s="940" t="s">
        <v>326</v>
      </c>
      <c r="H603" s="940" t="s">
        <v>326</v>
      </c>
      <c r="I603" s="675" t="b">
        <v>0</v>
      </c>
      <c r="J603" s="473">
        <v>12</v>
      </c>
      <c r="K603" s="674" t="s">
        <v>1255</v>
      </c>
      <c r="L603" s="474">
        <v>19.072999999999997</v>
      </c>
      <c r="M603" s="471">
        <f t="shared" si="20"/>
        <v>3.15</v>
      </c>
      <c r="N603" s="472">
        <f t="shared" si="21"/>
        <v>60.07994999999999</v>
      </c>
      <c r="O603" s="674"/>
      <c r="Q603" s="457"/>
    </row>
    <row r="604" spans="1:17" x14ac:dyDescent="0.2">
      <c r="A604" s="457"/>
      <c r="C604" s="674" t="s">
        <v>1717</v>
      </c>
      <c r="D604" s="940" t="s">
        <v>590</v>
      </c>
      <c r="E604" s="940" t="s">
        <v>1735</v>
      </c>
      <c r="F604" s="674" t="s">
        <v>1673</v>
      </c>
      <c r="G604" s="940" t="s">
        <v>353</v>
      </c>
      <c r="H604" s="940" t="s">
        <v>353</v>
      </c>
      <c r="I604" s="675" t="b">
        <v>0</v>
      </c>
      <c r="J604" s="473">
        <v>1</v>
      </c>
      <c r="K604" s="674" t="s">
        <v>1255</v>
      </c>
      <c r="L604" s="474">
        <v>2.8000000000000003</v>
      </c>
      <c r="M604" s="471">
        <f t="shared" si="20"/>
        <v>3.15</v>
      </c>
      <c r="N604" s="472">
        <f t="shared" si="21"/>
        <v>8.82</v>
      </c>
      <c r="O604" s="674"/>
      <c r="Q604" s="457"/>
    </row>
    <row r="605" spans="1:17" x14ac:dyDescent="0.2">
      <c r="A605" s="457"/>
      <c r="C605" s="674" t="s">
        <v>1717</v>
      </c>
      <c r="D605" s="940" t="s">
        <v>590</v>
      </c>
      <c r="E605" s="940" t="s">
        <v>1735</v>
      </c>
      <c r="F605" s="674" t="s">
        <v>1540</v>
      </c>
      <c r="G605" s="940" t="s">
        <v>351</v>
      </c>
      <c r="H605" s="940" t="s">
        <v>351</v>
      </c>
      <c r="I605" s="675" t="b">
        <v>0</v>
      </c>
      <c r="J605" s="473">
        <v>1</v>
      </c>
      <c r="K605" s="674" t="s">
        <v>1255</v>
      </c>
      <c r="L605" s="474">
        <v>3.5840000000000001</v>
      </c>
      <c r="M605" s="471">
        <f t="shared" ref="M605:M611" si="22">IF(K605="","", INDEX(CNTR_EFListSelected,MATCH(K605,CORSIA_FuelsList,0)))</f>
        <v>3.15</v>
      </c>
      <c r="N605" s="472">
        <f t="shared" ref="N605:N611" si="23">IF(COUNT(L605:M605)=2,L605*M605,"")</f>
        <v>11.2896</v>
      </c>
      <c r="O605" s="674"/>
      <c r="Q605" s="457"/>
    </row>
    <row r="606" spans="1:17" x14ac:dyDescent="0.2">
      <c r="A606" s="457"/>
      <c r="C606" s="674" t="s">
        <v>1717</v>
      </c>
      <c r="D606" s="940" t="s">
        <v>590</v>
      </c>
      <c r="E606" s="940" t="s">
        <v>1735</v>
      </c>
      <c r="F606" s="674" t="s">
        <v>1537</v>
      </c>
      <c r="G606" s="940" t="s">
        <v>311</v>
      </c>
      <c r="H606" s="940" t="s">
        <v>311</v>
      </c>
      <c r="I606" s="675" t="b">
        <v>0</v>
      </c>
      <c r="J606" s="473">
        <v>1</v>
      </c>
      <c r="K606" s="674" t="s">
        <v>1255</v>
      </c>
      <c r="L606" s="474">
        <v>4.25</v>
      </c>
      <c r="M606" s="471">
        <f t="shared" si="22"/>
        <v>3.15</v>
      </c>
      <c r="N606" s="472">
        <f t="shared" si="23"/>
        <v>13.387499999999999</v>
      </c>
      <c r="O606" s="674"/>
      <c r="Q606" s="457"/>
    </row>
    <row r="607" spans="1:17" x14ac:dyDescent="0.2">
      <c r="A607" s="457"/>
      <c r="C607" s="674" t="s">
        <v>1717</v>
      </c>
      <c r="D607" s="940" t="s">
        <v>590</v>
      </c>
      <c r="E607" s="940" t="s">
        <v>1735</v>
      </c>
      <c r="F607" s="674" t="s">
        <v>1534</v>
      </c>
      <c r="G607" s="940" t="s">
        <v>311</v>
      </c>
      <c r="H607" s="940" t="s">
        <v>311</v>
      </c>
      <c r="I607" s="675" t="b">
        <v>0</v>
      </c>
      <c r="J607" s="473">
        <v>3</v>
      </c>
      <c r="K607" s="674" t="s">
        <v>1255</v>
      </c>
      <c r="L607" s="474">
        <v>12.651999999999997</v>
      </c>
      <c r="M607" s="471">
        <f t="shared" si="22"/>
        <v>3.15</v>
      </c>
      <c r="N607" s="472">
        <f t="shared" si="23"/>
        <v>39.853799999999993</v>
      </c>
      <c r="O607" s="674"/>
      <c r="Q607" s="457"/>
    </row>
    <row r="608" spans="1:17" x14ac:dyDescent="0.2">
      <c r="A608" s="457"/>
      <c r="C608" s="674" t="s">
        <v>1717</v>
      </c>
      <c r="D608" s="940" t="s">
        <v>590</v>
      </c>
      <c r="E608" s="940" t="s">
        <v>1735</v>
      </c>
      <c r="F608" s="674" t="s">
        <v>1678</v>
      </c>
      <c r="G608" s="940" t="s">
        <v>311</v>
      </c>
      <c r="H608" s="940" t="s">
        <v>311</v>
      </c>
      <c r="I608" s="675" t="b">
        <v>0</v>
      </c>
      <c r="J608" s="473">
        <v>1</v>
      </c>
      <c r="K608" s="674" t="s">
        <v>1255</v>
      </c>
      <c r="L608" s="474">
        <v>9.9</v>
      </c>
      <c r="M608" s="471">
        <f t="shared" si="22"/>
        <v>3.15</v>
      </c>
      <c r="N608" s="472">
        <f t="shared" si="23"/>
        <v>31.184999999999999</v>
      </c>
      <c r="O608" s="674"/>
      <c r="Q608" s="457"/>
    </row>
    <row r="609" spans="1:17" x14ac:dyDescent="0.2">
      <c r="A609" s="457"/>
      <c r="C609" s="674" t="s">
        <v>1717</v>
      </c>
      <c r="D609" s="940" t="s">
        <v>590</v>
      </c>
      <c r="E609" s="940" t="s">
        <v>1735</v>
      </c>
      <c r="F609" s="674" t="s">
        <v>1679</v>
      </c>
      <c r="G609" s="940" t="s">
        <v>311</v>
      </c>
      <c r="H609" s="940" t="s">
        <v>311</v>
      </c>
      <c r="I609" s="675" t="b">
        <v>0</v>
      </c>
      <c r="J609" s="473">
        <v>1</v>
      </c>
      <c r="K609" s="674" t="s">
        <v>1255</v>
      </c>
      <c r="L609" s="474">
        <v>4.9000000000000004</v>
      </c>
      <c r="M609" s="471">
        <f t="shared" si="22"/>
        <v>3.15</v>
      </c>
      <c r="N609" s="472">
        <f t="shared" si="23"/>
        <v>15.435</v>
      </c>
      <c r="O609" s="674"/>
      <c r="Q609" s="457"/>
    </row>
    <row r="610" spans="1:17" x14ac:dyDescent="0.2">
      <c r="A610" s="457"/>
      <c r="C610" s="674" t="s">
        <v>1717</v>
      </c>
      <c r="D610" s="940" t="s">
        <v>590</v>
      </c>
      <c r="E610" s="940" t="s">
        <v>1735</v>
      </c>
      <c r="F610" s="674" t="s">
        <v>1568</v>
      </c>
      <c r="G610" s="940" t="s">
        <v>311</v>
      </c>
      <c r="H610" s="940" t="s">
        <v>311</v>
      </c>
      <c r="I610" s="675" t="b">
        <v>0</v>
      </c>
      <c r="J610" s="473">
        <v>1</v>
      </c>
      <c r="K610" s="674" t="s">
        <v>1255</v>
      </c>
      <c r="L610" s="474">
        <v>5.1000000000000005</v>
      </c>
      <c r="M610" s="471">
        <f t="shared" si="22"/>
        <v>3.15</v>
      </c>
      <c r="N610" s="472">
        <f t="shared" si="23"/>
        <v>16.065000000000001</v>
      </c>
      <c r="O610" s="674"/>
      <c r="Q610" s="457"/>
    </row>
    <row r="611" spans="1:17" x14ac:dyDescent="0.2">
      <c r="A611" s="457"/>
      <c r="C611" s="674" t="s">
        <v>1717</v>
      </c>
      <c r="D611" s="940" t="s">
        <v>590</v>
      </c>
      <c r="E611" s="940" t="s">
        <v>1735</v>
      </c>
      <c r="F611" s="674" t="s">
        <v>1536</v>
      </c>
      <c r="G611" s="940" t="s">
        <v>311</v>
      </c>
      <c r="H611" s="940" t="s">
        <v>311</v>
      </c>
      <c r="I611" s="675" t="b">
        <v>0</v>
      </c>
      <c r="J611" s="473">
        <v>2</v>
      </c>
      <c r="K611" s="674" t="s">
        <v>1255</v>
      </c>
      <c r="L611" s="474">
        <v>7.7</v>
      </c>
      <c r="M611" s="471">
        <f t="shared" si="22"/>
        <v>3.15</v>
      </c>
      <c r="N611" s="472">
        <f t="shared" si="23"/>
        <v>24.254999999999999</v>
      </c>
      <c r="O611" s="674"/>
      <c r="Q611" s="457"/>
    </row>
    <row r="612" spans="1:17" x14ac:dyDescent="0.2">
      <c r="A612" s="457"/>
      <c r="C612" s="674" t="s">
        <v>1717</v>
      </c>
      <c r="D612" s="940" t="s">
        <v>590</v>
      </c>
      <c r="E612" s="940" t="s">
        <v>1735</v>
      </c>
      <c r="F612" s="674" t="s">
        <v>1680</v>
      </c>
      <c r="G612" s="940" t="s">
        <v>316</v>
      </c>
      <c r="H612" s="940" t="s">
        <v>316</v>
      </c>
      <c r="I612" s="675" t="b">
        <v>0</v>
      </c>
      <c r="J612" s="473">
        <v>1</v>
      </c>
      <c r="K612" s="674" t="s">
        <v>1255</v>
      </c>
      <c r="L612" s="474">
        <v>4.5</v>
      </c>
      <c r="M612" s="471">
        <f t="shared" ref="M612:M629" si="24">IF(K612="","", INDEX(CNTR_EFListSelected,MATCH(K612,CORSIA_FuelsList,0)))</f>
        <v>3.15</v>
      </c>
      <c r="N612" s="472">
        <f t="shared" ref="N612:N629" si="25">IF(COUNT(L612:M612)=2,L612*M612,"")</f>
        <v>14.174999999999999</v>
      </c>
      <c r="O612" s="674"/>
      <c r="Q612" s="457"/>
    </row>
    <row r="613" spans="1:17" x14ac:dyDescent="0.2">
      <c r="A613" s="457"/>
      <c r="C613" s="674" t="s">
        <v>1717</v>
      </c>
      <c r="D613" s="940" t="s">
        <v>590</v>
      </c>
      <c r="E613" s="940" t="s">
        <v>1735</v>
      </c>
      <c r="F613" s="674" t="s">
        <v>1588</v>
      </c>
      <c r="G613" s="940" t="s">
        <v>316</v>
      </c>
      <c r="H613" s="940" t="s">
        <v>316</v>
      </c>
      <c r="I613" s="675" t="b">
        <v>0</v>
      </c>
      <c r="J613" s="473">
        <v>1</v>
      </c>
      <c r="K613" s="674" t="s">
        <v>1255</v>
      </c>
      <c r="L613" s="474">
        <v>4</v>
      </c>
      <c r="M613" s="471">
        <f t="shared" si="24"/>
        <v>3.15</v>
      </c>
      <c r="N613" s="472">
        <f t="shared" si="25"/>
        <v>12.6</v>
      </c>
      <c r="O613" s="674"/>
      <c r="Q613" s="457"/>
    </row>
    <row r="614" spans="1:17" x14ac:dyDescent="0.2">
      <c r="A614" s="457"/>
      <c r="C614" s="674" t="s">
        <v>1717</v>
      </c>
      <c r="D614" s="940" t="s">
        <v>590</v>
      </c>
      <c r="E614" s="940" t="s">
        <v>1735</v>
      </c>
      <c r="F614" s="674" t="s">
        <v>1528</v>
      </c>
      <c r="G614" s="940" t="s">
        <v>318</v>
      </c>
      <c r="H614" s="940" t="s">
        <v>318</v>
      </c>
      <c r="I614" s="675" t="b">
        <v>0</v>
      </c>
      <c r="J614" s="473">
        <v>1</v>
      </c>
      <c r="K614" s="674" t="s">
        <v>1255</v>
      </c>
      <c r="L614" s="474">
        <v>3.4550000000000001</v>
      </c>
      <c r="M614" s="471">
        <f t="shared" si="24"/>
        <v>3.15</v>
      </c>
      <c r="N614" s="472">
        <f t="shared" si="25"/>
        <v>10.88325</v>
      </c>
      <c r="O614" s="674"/>
      <c r="Q614" s="457"/>
    </row>
    <row r="615" spans="1:17" x14ac:dyDescent="0.2">
      <c r="A615" s="457"/>
      <c r="C615" s="674" t="s">
        <v>1717</v>
      </c>
      <c r="D615" s="940" t="s">
        <v>590</v>
      </c>
      <c r="E615" s="940" t="s">
        <v>1735</v>
      </c>
      <c r="F615" s="674" t="s">
        <v>1608</v>
      </c>
      <c r="G615" s="940" t="s">
        <v>322</v>
      </c>
      <c r="H615" s="940" t="s">
        <v>322</v>
      </c>
      <c r="I615" s="675" t="b">
        <v>0</v>
      </c>
      <c r="J615" s="473">
        <v>1</v>
      </c>
      <c r="K615" s="674" t="s">
        <v>1255</v>
      </c>
      <c r="L615" s="474">
        <v>4</v>
      </c>
      <c r="M615" s="471">
        <f t="shared" si="24"/>
        <v>3.15</v>
      </c>
      <c r="N615" s="472">
        <f t="shared" si="25"/>
        <v>12.6</v>
      </c>
      <c r="O615" s="674"/>
      <c r="Q615" s="457"/>
    </row>
    <row r="616" spans="1:17" x14ac:dyDescent="0.2">
      <c r="A616" s="457"/>
      <c r="C616" s="674" t="s">
        <v>1717</v>
      </c>
      <c r="D616" s="940" t="s">
        <v>590</v>
      </c>
      <c r="E616" s="940" t="s">
        <v>1735</v>
      </c>
      <c r="F616" s="674" t="s">
        <v>1549</v>
      </c>
      <c r="G616" s="940" t="s">
        <v>322</v>
      </c>
      <c r="H616" s="940" t="s">
        <v>322</v>
      </c>
      <c r="I616" s="675" t="b">
        <v>0</v>
      </c>
      <c r="J616" s="473">
        <v>1</v>
      </c>
      <c r="K616" s="674" t="s">
        <v>1255</v>
      </c>
      <c r="L616" s="474">
        <v>8.0609999999999999</v>
      </c>
      <c r="M616" s="471">
        <f t="shared" si="24"/>
        <v>3.15</v>
      </c>
      <c r="N616" s="472">
        <f t="shared" si="25"/>
        <v>25.392149999999997</v>
      </c>
      <c r="O616" s="674"/>
      <c r="Q616" s="457"/>
    </row>
    <row r="617" spans="1:17" x14ac:dyDescent="0.2">
      <c r="A617" s="457"/>
      <c r="C617" s="674" t="s">
        <v>1717</v>
      </c>
      <c r="D617" s="940" t="s">
        <v>590</v>
      </c>
      <c r="E617" s="940" t="s">
        <v>1735</v>
      </c>
      <c r="F617" s="674" t="s">
        <v>1574</v>
      </c>
      <c r="G617" s="940" t="s">
        <v>322</v>
      </c>
      <c r="H617" s="940" t="s">
        <v>322</v>
      </c>
      <c r="I617" s="675" t="b">
        <v>0</v>
      </c>
      <c r="J617" s="473">
        <v>1</v>
      </c>
      <c r="K617" s="674" t="s">
        <v>1255</v>
      </c>
      <c r="L617" s="474">
        <v>3.9000000000000004</v>
      </c>
      <c r="M617" s="471">
        <f t="shared" si="24"/>
        <v>3.15</v>
      </c>
      <c r="N617" s="472">
        <f t="shared" si="25"/>
        <v>12.285</v>
      </c>
      <c r="O617" s="674"/>
      <c r="Q617" s="457"/>
    </row>
    <row r="618" spans="1:17" x14ac:dyDescent="0.2">
      <c r="A618" s="457"/>
      <c r="C618" s="674" t="s">
        <v>1717</v>
      </c>
      <c r="D618" s="940" t="s">
        <v>590</v>
      </c>
      <c r="E618" s="940" t="s">
        <v>1735</v>
      </c>
      <c r="F618" s="674" t="s">
        <v>1552</v>
      </c>
      <c r="G618" s="940" t="s">
        <v>322</v>
      </c>
      <c r="H618" s="940" t="s">
        <v>322</v>
      </c>
      <c r="I618" s="675" t="b">
        <v>0</v>
      </c>
      <c r="J618" s="473">
        <v>1</v>
      </c>
      <c r="K618" s="674" t="s">
        <v>1255</v>
      </c>
      <c r="L618" s="474">
        <v>3.1</v>
      </c>
      <c r="M618" s="471">
        <f t="shared" si="24"/>
        <v>3.15</v>
      </c>
      <c r="N618" s="472">
        <f t="shared" si="25"/>
        <v>9.7650000000000006</v>
      </c>
      <c r="O618" s="674"/>
      <c r="Q618" s="457"/>
    </row>
    <row r="619" spans="1:17" x14ac:dyDescent="0.2">
      <c r="A619" s="457"/>
      <c r="C619" s="674" t="s">
        <v>1717</v>
      </c>
      <c r="D619" s="940" t="s">
        <v>590</v>
      </c>
      <c r="E619" s="940" t="s">
        <v>1735</v>
      </c>
      <c r="F619" s="674" t="s">
        <v>1621</v>
      </c>
      <c r="G619" s="940" t="s">
        <v>322</v>
      </c>
      <c r="H619" s="940" t="s">
        <v>322</v>
      </c>
      <c r="I619" s="675" t="b">
        <v>0</v>
      </c>
      <c r="J619" s="473">
        <v>1</v>
      </c>
      <c r="K619" s="674" t="s">
        <v>1255</v>
      </c>
      <c r="L619" s="474">
        <v>4.5540000000000003</v>
      </c>
      <c r="M619" s="471">
        <f t="shared" si="24"/>
        <v>3.15</v>
      </c>
      <c r="N619" s="472">
        <f t="shared" si="25"/>
        <v>14.3451</v>
      </c>
      <c r="O619" s="674"/>
      <c r="Q619" s="457"/>
    </row>
    <row r="620" spans="1:17" x14ac:dyDescent="0.2">
      <c r="A620" s="457"/>
      <c r="C620" s="674" t="s">
        <v>1717</v>
      </c>
      <c r="D620" s="940" t="s">
        <v>590</v>
      </c>
      <c r="E620" s="940" t="s">
        <v>1735</v>
      </c>
      <c r="F620" s="674" t="s">
        <v>1605</v>
      </c>
      <c r="G620" s="940" t="s">
        <v>322</v>
      </c>
      <c r="H620" s="940" t="s">
        <v>322</v>
      </c>
      <c r="I620" s="675" t="b">
        <v>0</v>
      </c>
      <c r="J620" s="473">
        <v>1</v>
      </c>
      <c r="K620" s="674" t="s">
        <v>1255</v>
      </c>
      <c r="L620" s="474">
        <v>4.2</v>
      </c>
      <c r="M620" s="471">
        <f t="shared" si="24"/>
        <v>3.15</v>
      </c>
      <c r="N620" s="472">
        <f t="shared" si="25"/>
        <v>13.23</v>
      </c>
      <c r="O620" s="674"/>
      <c r="Q620" s="457"/>
    </row>
    <row r="621" spans="1:17" x14ac:dyDescent="0.2">
      <c r="A621" s="457"/>
      <c r="C621" s="674" t="s">
        <v>1717</v>
      </c>
      <c r="D621" s="940" t="s">
        <v>590</v>
      </c>
      <c r="E621" s="940" t="s">
        <v>1735</v>
      </c>
      <c r="F621" s="674" t="s">
        <v>1557</v>
      </c>
      <c r="G621" s="940" t="s">
        <v>1466</v>
      </c>
      <c r="H621" s="940" t="s">
        <v>1466</v>
      </c>
      <c r="I621" s="675" t="b">
        <v>0</v>
      </c>
      <c r="J621" s="473">
        <v>3</v>
      </c>
      <c r="K621" s="674" t="s">
        <v>1255</v>
      </c>
      <c r="L621" s="474">
        <v>9.4910000000000014</v>
      </c>
      <c r="M621" s="471">
        <f t="shared" si="24"/>
        <v>3.15</v>
      </c>
      <c r="N621" s="472">
        <f t="shared" si="25"/>
        <v>29.896650000000005</v>
      </c>
      <c r="O621" s="674"/>
      <c r="Q621" s="457"/>
    </row>
    <row r="622" spans="1:17" x14ac:dyDescent="0.2">
      <c r="A622" s="457"/>
      <c r="C622" s="674" t="s">
        <v>1717</v>
      </c>
      <c r="D622" s="940" t="s">
        <v>590</v>
      </c>
      <c r="E622" s="940" t="s">
        <v>1735</v>
      </c>
      <c r="F622" s="674" t="s">
        <v>1539</v>
      </c>
      <c r="G622" s="940" t="s">
        <v>292</v>
      </c>
      <c r="H622" s="940" t="s">
        <v>292</v>
      </c>
      <c r="I622" s="675" t="b">
        <v>0</v>
      </c>
      <c r="J622" s="473">
        <v>1</v>
      </c>
      <c r="K622" s="674" t="s">
        <v>1255</v>
      </c>
      <c r="L622" s="474">
        <v>3.03</v>
      </c>
      <c r="M622" s="471">
        <f t="shared" si="24"/>
        <v>3.15</v>
      </c>
      <c r="N622" s="472">
        <f t="shared" si="25"/>
        <v>9.5444999999999993</v>
      </c>
      <c r="O622" s="674"/>
      <c r="Q622" s="457"/>
    </row>
    <row r="623" spans="1:17" x14ac:dyDescent="0.2">
      <c r="A623" s="457"/>
      <c r="C623" s="674" t="s">
        <v>1718</v>
      </c>
      <c r="D623" s="940" t="s">
        <v>590</v>
      </c>
      <c r="E623" s="940" t="s">
        <v>1735</v>
      </c>
      <c r="F623" s="674" t="s">
        <v>1526</v>
      </c>
      <c r="G623" s="940" t="s">
        <v>326</v>
      </c>
      <c r="H623" s="940" t="s">
        <v>326</v>
      </c>
      <c r="I623" s="675" t="b">
        <v>0</v>
      </c>
      <c r="J623" s="473">
        <v>1</v>
      </c>
      <c r="K623" s="674" t="s">
        <v>1255</v>
      </c>
      <c r="L623" s="474">
        <v>1.6</v>
      </c>
      <c r="M623" s="471">
        <f t="shared" si="24"/>
        <v>3.15</v>
      </c>
      <c r="N623" s="472">
        <f t="shared" si="25"/>
        <v>5.04</v>
      </c>
      <c r="O623" s="674"/>
      <c r="Q623" s="457"/>
    </row>
    <row r="624" spans="1:17" x14ac:dyDescent="0.2">
      <c r="A624" s="457"/>
      <c r="C624" s="674" t="s">
        <v>1719</v>
      </c>
      <c r="D624" s="940" t="s">
        <v>590</v>
      </c>
      <c r="E624" s="940" t="s">
        <v>1735</v>
      </c>
      <c r="F624" s="674" t="s">
        <v>1530</v>
      </c>
      <c r="G624" s="940" t="s">
        <v>326</v>
      </c>
      <c r="H624" s="940" t="s">
        <v>326</v>
      </c>
      <c r="I624" s="675" t="b">
        <v>0</v>
      </c>
      <c r="J624" s="473">
        <v>1</v>
      </c>
      <c r="K624" s="674" t="s">
        <v>1255</v>
      </c>
      <c r="L624" s="474">
        <v>4.7</v>
      </c>
      <c r="M624" s="471">
        <f t="shared" si="24"/>
        <v>3.15</v>
      </c>
      <c r="N624" s="472">
        <f t="shared" si="25"/>
        <v>14.805</v>
      </c>
      <c r="O624" s="674"/>
      <c r="Q624" s="457"/>
    </row>
    <row r="625" spans="1:17" x14ac:dyDescent="0.2">
      <c r="A625" s="457"/>
      <c r="C625" s="674" t="s">
        <v>1719</v>
      </c>
      <c r="D625" s="940" t="s">
        <v>590</v>
      </c>
      <c r="E625" s="940" t="s">
        <v>1735</v>
      </c>
      <c r="F625" s="674" t="s">
        <v>1526</v>
      </c>
      <c r="G625" s="940" t="s">
        <v>326</v>
      </c>
      <c r="H625" s="940" t="s">
        <v>326</v>
      </c>
      <c r="I625" s="675" t="b">
        <v>0</v>
      </c>
      <c r="J625" s="473">
        <v>2</v>
      </c>
      <c r="K625" s="674" t="s">
        <v>1255</v>
      </c>
      <c r="L625" s="474">
        <v>4.0999999999999996</v>
      </c>
      <c r="M625" s="471">
        <f t="shared" si="24"/>
        <v>3.15</v>
      </c>
      <c r="N625" s="472">
        <f t="shared" si="25"/>
        <v>12.914999999999999</v>
      </c>
      <c r="O625" s="674"/>
      <c r="Q625" s="457"/>
    </row>
    <row r="626" spans="1:17" x14ac:dyDescent="0.2">
      <c r="A626" s="457"/>
      <c r="C626" s="674" t="s">
        <v>1719</v>
      </c>
      <c r="D626" s="940" t="s">
        <v>590</v>
      </c>
      <c r="E626" s="940" t="s">
        <v>1735</v>
      </c>
      <c r="F626" s="674" t="s">
        <v>1538</v>
      </c>
      <c r="G626" s="940" t="s">
        <v>324</v>
      </c>
      <c r="H626" s="940" t="s">
        <v>324</v>
      </c>
      <c r="I626" s="675" t="b">
        <v>0</v>
      </c>
      <c r="J626" s="473">
        <v>1</v>
      </c>
      <c r="K626" s="674" t="s">
        <v>1255</v>
      </c>
      <c r="L626" s="474">
        <v>2</v>
      </c>
      <c r="M626" s="471">
        <f t="shared" si="24"/>
        <v>3.15</v>
      </c>
      <c r="N626" s="472">
        <f t="shared" si="25"/>
        <v>6.3</v>
      </c>
      <c r="O626" s="674"/>
      <c r="Q626" s="457"/>
    </row>
    <row r="627" spans="1:17" x14ac:dyDescent="0.2">
      <c r="A627" s="457"/>
      <c r="C627" s="674" t="s">
        <v>1719</v>
      </c>
      <c r="D627" s="940" t="s">
        <v>590</v>
      </c>
      <c r="E627" s="940" t="s">
        <v>1735</v>
      </c>
      <c r="F627" s="674" t="s">
        <v>1534</v>
      </c>
      <c r="G627" s="940" t="s">
        <v>311</v>
      </c>
      <c r="H627" s="940" t="s">
        <v>311</v>
      </c>
      <c r="I627" s="675" t="b">
        <v>0</v>
      </c>
      <c r="J627" s="473">
        <v>2</v>
      </c>
      <c r="K627" s="674" t="s">
        <v>1255</v>
      </c>
      <c r="L627" s="474">
        <v>8.5299999999999994</v>
      </c>
      <c r="M627" s="471">
        <f t="shared" si="24"/>
        <v>3.15</v>
      </c>
      <c r="N627" s="472">
        <f t="shared" si="25"/>
        <v>26.869499999999999</v>
      </c>
      <c r="O627" s="674"/>
      <c r="Q627" s="457"/>
    </row>
    <row r="628" spans="1:17" x14ac:dyDescent="0.2">
      <c r="A628" s="457"/>
      <c r="C628" s="674" t="s">
        <v>1719</v>
      </c>
      <c r="D628" s="940" t="s">
        <v>590</v>
      </c>
      <c r="E628" s="940" t="s">
        <v>1735</v>
      </c>
      <c r="F628" s="674" t="s">
        <v>1557</v>
      </c>
      <c r="G628" s="940" t="s">
        <v>1466</v>
      </c>
      <c r="H628" s="940" t="s">
        <v>1466</v>
      </c>
      <c r="I628" s="675" t="b">
        <v>0</v>
      </c>
      <c r="J628" s="473">
        <v>1</v>
      </c>
      <c r="K628" s="674" t="s">
        <v>1255</v>
      </c>
      <c r="L628" s="474">
        <v>2.95</v>
      </c>
      <c r="M628" s="471">
        <f t="shared" si="24"/>
        <v>3.15</v>
      </c>
      <c r="N628" s="472">
        <f t="shared" si="25"/>
        <v>9.2925000000000004</v>
      </c>
      <c r="O628" s="674"/>
      <c r="Q628" s="457"/>
    </row>
    <row r="629" spans="1:17" x14ac:dyDescent="0.2">
      <c r="A629" s="457"/>
      <c r="C629" s="674" t="s">
        <v>1720</v>
      </c>
      <c r="D629" s="940" t="s">
        <v>590</v>
      </c>
      <c r="E629" s="940" t="s">
        <v>1735</v>
      </c>
      <c r="F629" s="674" t="s">
        <v>1593</v>
      </c>
      <c r="G629" s="940" t="s">
        <v>320</v>
      </c>
      <c r="H629" s="940" t="s">
        <v>320</v>
      </c>
      <c r="I629" s="675" t="b">
        <v>0</v>
      </c>
      <c r="J629" s="473">
        <v>1</v>
      </c>
      <c r="K629" s="674" t="s">
        <v>1255</v>
      </c>
      <c r="L629" s="474">
        <v>9.7550000000000008</v>
      </c>
      <c r="M629" s="471">
        <f t="shared" si="24"/>
        <v>3.15</v>
      </c>
      <c r="N629" s="472">
        <f t="shared" si="25"/>
        <v>30.728250000000003</v>
      </c>
      <c r="O629" s="674"/>
      <c r="Q629" s="457"/>
    </row>
    <row r="630" spans="1:17" s="431" customFormat="1" x14ac:dyDescent="0.2">
      <c r="A630" s="457"/>
      <c r="B630" s="676"/>
      <c r="C630" s="675" t="s">
        <v>1721</v>
      </c>
      <c r="D630" s="940" t="s">
        <v>590</v>
      </c>
      <c r="E630" s="940" t="s">
        <v>1735</v>
      </c>
      <c r="F630" s="675" t="s">
        <v>1532</v>
      </c>
      <c r="G630" s="940" t="s">
        <v>351</v>
      </c>
      <c r="H630" s="940" t="s">
        <v>320</v>
      </c>
      <c r="I630" s="675" t="b">
        <v>0</v>
      </c>
      <c r="J630" s="473">
        <v>2</v>
      </c>
      <c r="K630" s="675" t="s">
        <v>1255</v>
      </c>
      <c r="L630" s="474">
        <v>7.516</v>
      </c>
      <c r="M630" s="471">
        <f t="shared" ref="M630" si="26">IF(K630="","", INDEX(CNTR_EFListSelected,MATCH(K630,CORSIA_FuelsList,0)))</f>
        <v>3.15</v>
      </c>
      <c r="N630" s="472">
        <f t="shared" ref="N630" si="27">IF(COUNT(L630:M630)=2,L630*M630,"")</f>
        <v>23.6754</v>
      </c>
      <c r="O630" s="675"/>
      <c r="Q630" s="457"/>
    </row>
    <row r="631" spans="1:17" x14ac:dyDescent="0.2">
      <c r="A631" s="457"/>
      <c r="C631" s="675" t="s">
        <v>1669</v>
      </c>
      <c r="D631" s="940" t="s">
        <v>603</v>
      </c>
      <c r="E631" s="940" t="s">
        <v>603</v>
      </c>
      <c r="F631" s="675" t="s">
        <v>1685</v>
      </c>
      <c r="G631" s="940" t="s">
        <v>615</v>
      </c>
      <c r="H631" s="940" t="s">
        <v>615</v>
      </c>
      <c r="I631" s="675" t="b">
        <v>0</v>
      </c>
      <c r="J631" s="473">
        <v>1</v>
      </c>
      <c r="K631" s="675" t="s">
        <v>1255</v>
      </c>
      <c r="L631" s="474">
        <v>5.3</v>
      </c>
      <c r="M631" s="471">
        <f t="shared" ref="M631:M689" si="28">IF(K631="","", INDEX(CNTR_EFListSelected,MATCH(K631,CORSIA_FuelsList,0)))</f>
        <v>3.15</v>
      </c>
      <c r="N631" s="472">
        <f t="shared" ref="N631:N689" si="29">IF(COUNT(L631:M631)=2,L631*M631,"")</f>
        <v>16.695</v>
      </c>
      <c r="O631" s="675"/>
      <c r="Q631" s="457"/>
    </row>
    <row r="632" spans="1:17" x14ac:dyDescent="0.2">
      <c r="A632" s="457"/>
      <c r="C632" s="675" t="s">
        <v>1669</v>
      </c>
      <c r="D632" s="940" t="s">
        <v>603</v>
      </c>
      <c r="E632" s="940" t="s">
        <v>603</v>
      </c>
      <c r="F632" s="675" t="s">
        <v>1576</v>
      </c>
      <c r="G632" s="940" t="s">
        <v>360</v>
      </c>
      <c r="H632" s="940" t="s">
        <v>509</v>
      </c>
      <c r="I632" s="675" t="b">
        <v>0</v>
      </c>
      <c r="J632" s="473">
        <v>1</v>
      </c>
      <c r="K632" s="675" t="s">
        <v>1255</v>
      </c>
      <c r="L632" s="474">
        <v>7.8</v>
      </c>
      <c r="M632" s="471">
        <f t="shared" si="28"/>
        <v>3.15</v>
      </c>
      <c r="N632" s="472">
        <f t="shared" si="29"/>
        <v>24.57</v>
      </c>
      <c r="O632" s="675"/>
      <c r="Q632" s="457"/>
    </row>
    <row r="633" spans="1:17" x14ac:dyDescent="0.2">
      <c r="A633" s="457"/>
      <c r="C633" s="675" t="s">
        <v>1670</v>
      </c>
      <c r="D633" s="940" t="s">
        <v>624</v>
      </c>
      <c r="E633" s="940" t="s">
        <v>624</v>
      </c>
      <c r="F633" s="675" t="s">
        <v>1700</v>
      </c>
      <c r="G633" s="940" t="s">
        <v>588</v>
      </c>
      <c r="H633" s="940" t="s">
        <v>588</v>
      </c>
      <c r="I633" s="675" t="b">
        <v>0</v>
      </c>
      <c r="J633" s="473">
        <v>1</v>
      </c>
      <c r="K633" s="675" t="s">
        <v>1255</v>
      </c>
      <c r="L633" s="474">
        <v>11.897</v>
      </c>
      <c r="M633" s="471">
        <f t="shared" si="28"/>
        <v>3.15</v>
      </c>
      <c r="N633" s="472">
        <f t="shared" si="29"/>
        <v>37.475549999999998</v>
      </c>
      <c r="O633" s="675"/>
      <c r="Q633" s="457"/>
    </row>
    <row r="634" spans="1:17" x14ac:dyDescent="0.2">
      <c r="A634" s="457"/>
      <c r="C634" s="675" t="s">
        <v>1738</v>
      </c>
      <c r="D634" s="940" t="s">
        <v>609</v>
      </c>
      <c r="E634" s="940" t="s">
        <v>609</v>
      </c>
      <c r="F634" s="675" t="s">
        <v>1740</v>
      </c>
      <c r="G634" s="940" t="s">
        <v>639</v>
      </c>
      <c r="H634" s="940" t="s">
        <v>639</v>
      </c>
      <c r="I634" s="675" t="b">
        <v>0</v>
      </c>
      <c r="J634" s="473">
        <v>1</v>
      </c>
      <c r="K634" s="675" t="s">
        <v>1255</v>
      </c>
      <c r="L634" s="474">
        <v>4.0529999999999999</v>
      </c>
      <c r="M634" s="471">
        <f t="shared" si="28"/>
        <v>3.15</v>
      </c>
      <c r="N634" s="472">
        <f t="shared" si="29"/>
        <v>12.76695</v>
      </c>
      <c r="O634" s="675"/>
      <c r="Q634" s="457"/>
    </row>
    <row r="635" spans="1:17" x14ac:dyDescent="0.2">
      <c r="A635" s="457"/>
      <c r="C635" s="675" t="s">
        <v>1738</v>
      </c>
      <c r="D635" s="940" t="s">
        <v>609</v>
      </c>
      <c r="E635" s="940" t="s">
        <v>609</v>
      </c>
      <c r="F635" s="675" t="s">
        <v>1749</v>
      </c>
      <c r="G635" s="940" t="s">
        <v>629</v>
      </c>
      <c r="H635" s="940" t="s">
        <v>629</v>
      </c>
      <c r="I635" s="675" t="b">
        <v>0</v>
      </c>
      <c r="J635" s="473">
        <v>1</v>
      </c>
      <c r="K635" s="675" t="s">
        <v>1255</v>
      </c>
      <c r="L635" s="474">
        <v>9.2650000000000006</v>
      </c>
      <c r="M635" s="471">
        <f t="shared" si="28"/>
        <v>3.15</v>
      </c>
      <c r="N635" s="472">
        <f t="shared" si="29"/>
        <v>29.184750000000001</v>
      </c>
      <c r="O635" s="675"/>
      <c r="Q635" s="457"/>
    </row>
    <row r="636" spans="1:17" x14ac:dyDescent="0.2">
      <c r="A636" s="457"/>
      <c r="C636" s="675" t="s">
        <v>1739</v>
      </c>
      <c r="D636" s="940" t="s">
        <v>416</v>
      </c>
      <c r="E636" s="940" t="s">
        <v>416</v>
      </c>
      <c r="F636" s="675" t="s">
        <v>1740</v>
      </c>
      <c r="G636" s="940" t="s">
        <v>639</v>
      </c>
      <c r="H636" s="940" t="s">
        <v>639</v>
      </c>
      <c r="I636" s="675" t="b">
        <v>0</v>
      </c>
      <c r="J636" s="473">
        <v>2</v>
      </c>
      <c r="K636" s="675" t="s">
        <v>1255</v>
      </c>
      <c r="L636" s="474">
        <v>1.984</v>
      </c>
      <c r="M636" s="471">
        <f t="shared" si="28"/>
        <v>3.15</v>
      </c>
      <c r="N636" s="472">
        <f t="shared" si="29"/>
        <v>6.2496</v>
      </c>
      <c r="O636" s="675"/>
      <c r="Q636" s="457"/>
    </row>
    <row r="637" spans="1:17" x14ac:dyDescent="0.2">
      <c r="A637" s="457"/>
      <c r="C637" s="675" t="s">
        <v>1739</v>
      </c>
      <c r="D637" s="940" t="s">
        <v>416</v>
      </c>
      <c r="E637" s="940" t="s">
        <v>416</v>
      </c>
      <c r="F637" s="675" t="s">
        <v>1746</v>
      </c>
      <c r="G637" s="940" t="s">
        <v>591</v>
      </c>
      <c r="H637" s="940" t="s">
        <v>591</v>
      </c>
      <c r="I637" s="675" t="b">
        <v>0</v>
      </c>
      <c r="J637" s="473">
        <v>1</v>
      </c>
      <c r="K637" s="675" t="s">
        <v>1255</v>
      </c>
      <c r="L637" s="474">
        <v>6.4</v>
      </c>
      <c r="M637" s="471">
        <f t="shared" si="28"/>
        <v>3.15</v>
      </c>
      <c r="N637" s="472">
        <f t="shared" si="29"/>
        <v>20.16</v>
      </c>
      <c r="O637" s="675"/>
      <c r="Q637" s="457"/>
    </row>
    <row r="638" spans="1:17" x14ac:dyDescent="0.2">
      <c r="A638" s="457"/>
      <c r="C638" s="675" t="s">
        <v>1740</v>
      </c>
      <c r="D638" s="940" t="s">
        <v>639</v>
      </c>
      <c r="E638" s="940" t="s">
        <v>639</v>
      </c>
      <c r="F638" s="675" t="s">
        <v>1738</v>
      </c>
      <c r="G638" s="940" t="s">
        <v>609</v>
      </c>
      <c r="H638" s="940" t="s">
        <v>609</v>
      </c>
      <c r="I638" s="675" t="b">
        <v>0</v>
      </c>
      <c r="J638" s="473">
        <v>2</v>
      </c>
      <c r="K638" s="675" t="s">
        <v>1255</v>
      </c>
      <c r="L638" s="474">
        <v>8</v>
      </c>
      <c r="M638" s="471">
        <f t="shared" si="28"/>
        <v>3.15</v>
      </c>
      <c r="N638" s="472">
        <f t="shared" si="29"/>
        <v>25.2</v>
      </c>
      <c r="O638" s="675"/>
      <c r="Q638" s="457"/>
    </row>
    <row r="639" spans="1:17" x14ac:dyDescent="0.2">
      <c r="A639" s="457"/>
      <c r="C639" s="675" t="s">
        <v>1740</v>
      </c>
      <c r="D639" s="940" t="s">
        <v>639</v>
      </c>
      <c r="E639" s="940" t="s">
        <v>639</v>
      </c>
      <c r="F639" s="675" t="s">
        <v>1739</v>
      </c>
      <c r="G639" s="940" t="s">
        <v>416</v>
      </c>
      <c r="H639" s="940" t="s">
        <v>416</v>
      </c>
      <c r="I639" s="675" t="b">
        <v>0</v>
      </c>
      <c r="J639" s="473">
        <v>1</v>
      </c>
      <c r="K639" s="675" t="s">
        <v>1255</v>
      </c>
      <c r="L639" s="474">
        <v>1.3</v>
      </c>
      <c r="M639" s="471">
        <f t="shared" si="28"/>
        <v>3.15</v>
      </c>
      <c r="N639" s="472">
        <f t="shared" si="29"/>
        <v>4.0949999999999998</v>
      </c>
      <c r="O639" s="675"/>
      <c r="Q639" s="457"/>
    </row>
    <row r="640" spans="1:17" x14ac:dyDescent="0.2">
      <c r="A640" s="457"/>
      <c r="C640" s="675" t="s">
        <v>1741</v>
      </c>
      <c r="D640" s="940" t="s">
        <v>562</v>
      </c>
      <c r="E640" s="940" t="s">
        <v>562</v>
      </c>
      <c r="F640" s="675" t="s">
        <v>1681</v>
      </c>
      <c r="G640" s="940" t="s">
        <v>603</v>
      </c>
      <c r="H640" s="940" t="s">
        <v>603</v>
      </c>
      <c r="I640" s="675" t="b">
        <v>0</v>
      </c>
      <c r="J640" s="473">
        <v>1</v>
      </c>
      <c r="K640" s="675" t="s">
        <v>1255</v>
      </c>
      <c r="L640" s="474">
        <v>9.6609999999999996</v>
      </c>
      <c r="M640" s="471">
        <f t="shared" si="28"/>
        <v>3.15</v>
      </c>
      <c r="N640" s="472">
        <f t="shared" si="29"/>
        <v>30.432149999999996</v>
      </c>
      <c r="O640" s="675"/>
      <c r="Q640" s="457"/>
    </row>
    <row r="641" spans="1:17" x14ac:dyDescent="0.2">
      <c r="A641" s="457"/>
      <c r="C641" s="675" t="s">
        <v>1742</v>
      </c>
      <c r="D641" s="940" t="s">
        <v>562</v>
      </c>
      <c r="E641" s="940" t="s">
        <v>562</v>
      </c>
      <c r="F641" s="675" t="s">
        <v>1676</v>
      </c>
      <c r="G641" s="940" t="s">
        <v>480</v>
      </c>
      <c r="H641" s="940" t="s">
        <v>480</v>
      </c>
      <c r="I641" s="675" t="b">
        <v>0</v>
      </c>
      <c r="J641" s="473">
        <v>1</v>
      </c>
      <c r="K641" s="675" t="s">
        <v>1255</v>
      </c>
      <c r="L641" s="474">
        <v>5.7</v>
      </c>
      <c r="M641" s="471">
        <f t="shared" si="28"/>
        <v>3.15</v>
      </c>
      <c r="N641" s="472">
        <f t="shared" si="29"/>
        <v>17.954999999999998</v>
      </c>
      <c r="O641" s="675"/>
      <c r="Q641" s="457"/>
    </row>
    <row r="642" spans="1:17" x14ac:dyDescent="0.2">
      <c r="A642" s="457"/>
      <c r="C642" s="675" t="s">
        <v>1743</v>
      </c>
      <c r="D642" s="940" t="s">
        <v>489</v>
      </c>
      <c r="E642" s="940" t="s">
        <v>489</v>
      </c>
      <c r="F642" s="675" t="s">
        <v>1744</v>
      </c>
      <c r="G642" s="940" t="s">
        <v>480</v>
      </c>
      <c r="H642" s="940" t="s">
        <v>480</v>
      </c>
      <c r="I642" s="675" t="b">
        <v>0</v>
      </c>
      <c r="J642" s="473">
        <v>1</v>
      </c>
      <c r="K642" s="675" t="s">
        <v>1255</v>
      </c>
      <c r="L642" s="474">
        <v>6.5</v>
      </c>
      <c r="M642" s="471">
        <f t="shared" si="28"/>
        <v>3.15</v>
      </c>
      <c r="N642" s="472">
        <f t="shared" si="29"/>
        <v>20.474999999999998</v>
      </c>
      <c r="O642" s="675"/>
      <c r="Q642" s="457"/>
    </row>
    <row r="643" spans="1:17" x14ac:dyDescent="0.2">
      <c r="A643" s="457"/>
      <c r="C643" s="675" t="s">
        <v>1743</v>
      </c>
      <c r="D643" s="940" t="s">
        <v>489</v>
      </c>
      <c r="E643" s="940" t="s">
        <v>489</v>
      </c>
      <c r="F643" s="675" t="s">
        <v>1745</v>
      </c>
      <c r="G643" s="940" t="s">
        <v>533</v>
      </c>
      <c r="H643" s="940" t="s">
        <v>533</v>
      </c>
      <c r="I643" s="675" t="b">
        <v>0</v>
      </c>
      <c r="J643" s="473">
        <v>1</v>
      </c>
      <c r="K643" s="675" t="s">
        <v>1255</v>
      </c>
      <c r="L643" s="474">
        <v>4.8</v>
      </c>
      <c r="M643" s="471">
        <f t="shared" si="28"/>
        <v>3.15</v>
      </c>
      <c r="N643" s="472">
        <f t="shared" si="29"/>
        <v>15.12</v>
      </c>
      <c r="O643" s="675"/>
      <c r="Q643" s="457"/>
    </row>
    <row r="644" spans="1:17" x14ac:dyDescent="0.2">
      <c r="A644" s="457"/>
      <c r="C644" s="675" t="s">
        <v>1743</v>
      </c>
      <c r="D644" s="940" t="s">
        <v>489</v>
      </c>
      <c r="E644" s="940" t="s">
        <v>489</v>
      </c>
      <c r="F644" s="675" t="s">
        <v>1747</v>
      </c>
      <c r="G644" s="940" t="s">
        <v>1502</v>
      </c>
      <c r="H644" s="940" t="s">
        <v>918</v>
      </c>
      <c r="I644" s="675" t="b">
        <v>0</v>
      </c>
      <c r="J644" s="473">
        <v>1</v>
      </c>
      <c r="K644" s="675" t="s">
        <v>1255</v>
      </c>
      <c r="L644" s="474">
        <v>5.1970000000000001</v>
      </c>
      <c r="M644" s="471">
        <f t="shared" si="28"/>
        <v>3.15</v>
      </c>
      <c r="N644" s="472">
        <f t="shared" si="29"/>
        <v>16.370550000000001</v>
      </c>
      <c r="O644" s="675"/>
      <c r="Q644" s="457"/>
    </row>
    <row r="645" spans="1:17" x14ac:dyDescent="0.2">
      <c r="A645" s="457"/>
      <c r="C645" s="675" t="s">
        <v>1727</v>
      </c>
      <c r="D645" s="940" t="s">
        <v>480</v>
      </c>
      <c r="E645" s="940" t="s">
        <v>480</v>
      </c>
      <c r="F645" s="675" t="s">
        <v>1710</v>
      </c>
      <c r="G645" s="940" t="s">
        <v>590</v>
      </c>
      <c r="H645" s="940" t="s">
        <v>1735</v>
      </c>
      <c r="I645" s="675" t="b">
        <v>0</v>
      </c>
      <c r="J645" s="473">
        <v>1</v>
      </c>
      <c r="K645" s="675" t="s">
        <v>1255</v>
      </c>
      <c r="L645" s="474">
        <v>13</v>
      </c>
      <c r="M645" s="471">
        <f t="shared" si="28"/>
        <v>3.15</v>
      </c>
      <c r="N645" s="472">
        <f t="shared" si="29"/>
        <v>40.949999999999996</v>
      </c>
      <c r="O645" s="675"/>
      <c r="Q645" s="457"/>
    </row>
    <row r="646" spans="1:17" x14ac:dyDescent="0.2">
      <c r="A646" s="457"/>
      <c r="C646" s="675" t="s">
        <v>1676</v>
      </c>
      <c r="D646" s="940" t="s">
        <v>480</v>
      </c>
      <c r="E646" s="940" t="s">
        <v>480</v>
      </c>
      <c r="F646" s="675" t="s">
        <v>1670</v>
      </c>
      <c r="G646" s="940" t="s">
        <v>624</v>
      </c>
      <c r="H646" s="940" t="s">
        <v>624</v>
      </c>
      <c r="I646" s="675" t="b">
        <v>0</v>
      </c>
      <c r="J646" s="473">
        <v>1</v>
      </c>
      <c r="K646" s="675" t="s">
        <v>1255</v>
      </c>
      <c r="L646" s="474">
        <v>7.9</v>
      </c>
      <c r="M646" s="471">
        <f t="shared" si="28"/>
        <v>3.15</v>
      </c>
      <c r="N646" s="472">
        <f t="shared" si="29"/>
        <v>24.885000000000002</v>
      </c>
      <c r="O646" s="675"/>
      <c r="Q646" s="457"/>
    </row>
    <row r="647" spans="1:17" x14ac:dyDescent="0.2">
      <c r="A647" s="457"/>
      <c r="C647" s="675" t="s">
        <v>1676</v>
      </c>
      <c r="D647" s="940" t="s">
        <v>480</v>
      </c>
      <c r="E647" s="940" t="s">
        <v>480</v>
      </c>
      <c r="F647" s="675" t="s">
        <v>1742</v>
      </c>
      <c r="G647" s="940" t="s">
        <v>562</v>
      </c>
      <c r="H647" s="940" t="s">
        <v>562</v>
      </c>
      <c r="I647" s="675" t="b">
        <v>0</v>
      </c>
      <c r="J647" s="473">
        <v>1</v>
      </c>
      <c r="K647" s="675" t="s">
        <v>1255</v>
      </c>
      <c r="L647" s="474">
        <v>6.1269999999999998</v>
      </c>
      <c r="M647" s="471">
        <f t="shared" si="28"/>
        <v>3.15</v>
      </c>
      <c r="N647" s="472">
        <f t="shared" si="29"/>
        <v>19.300049999999999</v>
      </c>
      <c r="O647" s="675"/>
      <c r="Q647" s="457"/>
    </row>
    <row r="648" spans="1:17" x14ac:dyDescent="0.2">
      <c r="A648" s="457"/>
      <c r="C648" s="675" t="s">
        <v>1676</v>
      </c>
      <c r="D648" s="940" t="s">
        <v>480</v>
      </c>
      <c r="E648" s="940" t="s">
        <v>480</v>
      </c>
      <c r="F648" s="675" t="s">
        <v>1748</v>
      </c>
      <c r="G648" s="940" t="s">
        <v>1502</v>
      </c>
      <c r="H648" s="940" t="s">
        <v>918</v>
      </c>
      <c r="I648" s="675" t="b">
        <v>0</v>
      </c>
      <c r="J648" s="473">
        <v>1</v>
      </c>
      <c r="K648" s="675" t="s">
        <v>1255</v>
      </c>
      <c r="L648" s="474">
        <v>12.039</v>
      </c>
      <c r="M648" s="471">
        <f t="shared" si="28"/>
        <v>3.15</v>
      </c>
      <c r="N648" s="472">
        <f t="shared" si="29"/>
        <v>37.922849999999997</v>
      </c>
      <c r="O648" s="675"/>
      <c r="Q648" s="457"/>
    </row>
    <row r="649" spans="1:17" x14ac:dyDescent="0.2">
      <c r="A649" s="457"/>
      <c r="C649" s="675" t="s">
        <v>1676</v>
      </c>
      <c r="D649" s="940" t="s">
        <v>480</v>
      </c>
      <c r="E649" s="940" t="s">
        <v>480</v>
      </c>
      <c r="F649" s="675" t="s">
        <v>1694</v>
      </c>
      <c r="G649" s="940" t="s">
        <v>601</v>
      </c>
      <c r="H649" s="940" t="s">
        <v>601</v>
      </c>
      <c r="I649" s="675" t="b">
        <v>0</v>
      </c>
      <c r="J649" s="473">
        <v>4</v>
      </c>
      <c r="K649" s="675" t="s">
        <v>1255</v>
      </c>
      <c r="L649" s="474">
        <v>19.336000000000002</v>
      </c>
      <c r="M649" s="471">
        <f t="shared" si="28"/>
        <v>3.15</v>
      </c>
      <c r="N649" s="472">
        <f t="shared" si="29"/>
        <v>60.908400000000007</v>
      </c>
      <c r="O649" s="675"/>
      <c r="Q649" s="457"/>
    </row>
    <row r="650" spans="1:17" x14ac:dyDescent="0.2">
      <c r="A650" s="457"/>
      <c r="C650" s="675" t="s">
        <v>1676</v>
      </c>
      <c r="D650" s="940" t="s">
        <v>480</v>
      </c>
      <c r="E650" s="940" t="s">
        <v>480</v>
      </c>
      <c r="F650" s="675" t="s">
        <v>1695</v>
      </c>
      <c r="G650" s="940" t="s">
        <v>601</v>
      </c>
      <c r="H650" s="940" t="s">
        <v>601</v>
      </c>
      <c r="I650" s="675" t="b">
        <v>0</v>
      </c>
      <c r="J650" s="473">
        <v>4</v>
      </c>
      <c r="K650" s="675" t="s">
        <v>1255</v>
      </c>
      <c r="L650" s="474">
        <v>19.45</v>
      </c>
      <c r="M650" s="471">
        <f t="shared" si="28"/>
        <v>3.15</v>
      </c>
      <c r="N650" s="472">
        <f t="shared" si="29"/>
        <v>61.267499999999998</v>
      </c>
      <c r="O650" s="675"/>
      <c r="Q650" s="457"/>
    </row>
    <row r="651" spans="1:17" x14ac:dyDescent="0.2">
      <c r="A651" s="457"/>
      <c r="C651" s="675" t="s">
        <v>1744</v>
      </c>
      <c r="D651" s="940" t="s">
        <v>480</v>
      </c>
      <c r="E651" s="940" t="s">
        <v>480</v>
      </c>
      <c r="F651" s="675" t="s">
        <v>1743</v>
      </c>
      <c r="G651" s="940" t="s">
        <v>489</v>
      </c>
      <c r="H651" s="940" t="s">
        <v>489</v>
      </c>
      <c r="I651" s="675" t="b">
        <v>0</v>
      </c>
      <c r="J651" s="473">
        <v>2</v>
      </c>
      <c r="K651" s="675" t="s">
        <v>1255</v>
      </c>
      <c r="L651" s="474">
        <v>14.106999999999999</v>
      </c>
      <c r="M651" s="471">
        <f t="shared" si="28"/>
        <v>3.15</v>
      </c>
      <c r="N651" s="472">
        <f t="shared" si="29"/>
        <v>44.437049999999999</v>
      </c>
      <c r="O651" s="675"/>
      <c r="Q651" s="457"/>
    </row>
    <row r="652" spans="1:17" x14ac:dyDescent="0.2">
      <c r="A652" s="457"/>
      <c r="C652" s="675" t="s">
        <v>1745</v>
      </c>
      <c r="D652" s="940" t="s">
        <v>533</v>
      </c>
      <c r="E652" s="940" t="s">
        <v>533</v>
      </c>
      <c r="F652" s="675" t="s">
        <v>1743</v>
      </c>
      <c r="G652" s="940" t="s">
        <v>489</v>
      </c>
      <c r="H652" s="940" t="s">
        <v>489</v>
      </c>
      <c r="I652" s="675" t="b">
        <v>0</v>
      </c>
      <c r="J652" s="473">
        <v>1</v>
      </c>
      <c r="K652" s="675" t="s">
        <v>1255</v>
      </c>
      <c r="L652" s="474">
        <v>4.8849999999999998</v>
      </c>
      <c r="M652" s="471">
        <f t="shared" si="28"/>
        <v>3.15</v>
      </c>
      <c r="N652" s="472">
        <f t="shared" si="29"/>
        <v>15.387749999999999</v>
      </c>
      <c r="O652" s="675"/>
      <c r="Q652" s="457"/>
    </row>
    <row r="653" spans="1:17" x14ac:dyDescent="0.2">
      <c r="A653" s="457"/>
      <c r="C653" s="675" t="s">
        <v>1745</v>
      </c>
      <c r="D653" s="940" t="s">
        <v>533</v>
      </c>
      <c r="E653" s="940" t="s">
        <v>533</v>
      </c>
      <c r="F653" s="675" t="s">
        <v>1746</v>
      </c>
      <c r="G653" s="940" t="s">
        <v>591</v>
      </c>
      <c r="H653" s="940" t="s">
        <v>591</v>
      </c>
      <c r="I653" s="675" t="b">
        <v>0</v>
      </c>
      <c r="J653" s="473">
        <v>1</v>
      </c>
      <c r="K653" s="675" t="s">
        <v>1255</v>
      </c>
      <c r="L653" s="474">
        <v>3.504</v>
      </c>
      <c r="M653" s="471">
        <f t="shared" si="28"/>
        <v>3.15</v>
      </c>
      <c r="N653" s="472">
        <f t="shared" si="29"/>
        <v>11.037599999999999</v>
      </c>
      <c r="O653" s="675"/>
      <c r="Q653" s="457"/>
    </row>
    <row r="654" spans="1:17" x14ac:dyDescent="0.2">
      <c r="A654" s="457"/>
      <c r="C654" s="675" t="s">
        <v>1746</v>
      </c>
      <c r="D654" s="940" t="s">
        <v>591</v>
      </c>
      <c r="E654" s="940" t="s">
        <v>591</v>
      </c>
      <c r="F654" s="675" t="s">
        <v>1739</v>
      </c>
      <c r="G654" s="940" t="s">
        <v>416</v>
      </c>
      <c r="H654" s="940" t="s">
        <v>416</v>
      </c>
      <c r="I654" s="675" t="b">
        <v>0</v>
      </c>
      <c r="J654" s="473">
        <v>2</v>
      </c>
      <c r="K654" s="675" t="s">
        <v>1255</v>
      </c>
      <c r="L654" s="474">
        <v>13.695</v>
      </c>
      <c r="M654" s="471">
        <f t="shared" si="28"/>
        <v>3.15</v>
      </c>
      <c r="N654" s="472">
        <f t="shared" si="29"/>
        <v>43.139249999999997</v>
      </c>
      <c r="O654" s="675"/>
      <c r="Q654" s="457"/>
    </row>
    <row r="655" spans="1:17" x14ac:dyDescent="0.2">
      <c r="A655" s="457"/>
      <c r="C655" s="675" t="s">
        <v>1746</v>
      </c>
      <c r="D655" s="940" t="s">
        <v>591</v>
      </c>
      <c r="E655" s="940" t="s">
        <v>591</v>
      </c>
      <c r="F655" s="675" t="s">
        <v>1745</v>
      </c>
      <c r="G655" s="940" t="s">
        <v>533</v>
      </c>
      <c r="H655" s="940" t="s">
        <v>533</v>
      </c>
      <c r="I655" s="675" t="b">
        <v>0</v>
      </c>
      <c r="J655" s="473">
        <v>1</v>
      </c>
      <c r="K655" s="675" t="s">
        <v>1255</v>
      </c>
      <c r="L655" s="474">
        <v>3.6219999999999999</v>
      </c>
      <c r="M655" s="471">
        <f t="shared" si="28"/>
        <v>3.15</v>
      </c>
      <c r="N655" s="472">
        <f t="shared" si="29"/>
        <v>11.4093</v>
      </c>
      <c r="O655" s="675"/>
      <c r="Q655" s="457"/>
    </row>
    <row r="656" spans="1:17" x14ac:dyDescent="0.2">
      <c r="A656" s="457"/>
      <c r="C656" s="675" t="s">
        <v>1747</v>
      </c>
      <c r="D656" s="940" t="s">
        <v>1502</v>
      </c>
      <c r="E656" s="940" t="s">
        <v>918</v>
      </c>
      <c r="F656" s="675" t="s">
        <v>1746</v>
      </c>
      <c r="G656" s="940" t="s">
        <v>591</v>
      </c>
      <c r="H656" s="940" t="s">
        <v>591</v>
      </c>
      <c r="I656" s="675" t="b">
        <v>0</v>
      </c>
      <c r="J656" s="473">
        <v>1</v>
      </c>
      <c r="K656" s="675" t="s">
        <v>1255</v>
      </c>
      <c r="L656" s="474">
        <v>2.9</v>
      </c>
      <c r="M656" s="471">
        <f t="shared" si="28"/>
        <v>3.15</v>
      </c>
      <c r="N656" s="472">
        <f t="shared" si="29"/>
        <v>9.1349999999999998</v>
      </c>
      <c r="O656" s="675"/>
      <c r="Q656" s="457"/>
    </row>
    <row r="657" spans="1:17" x14ac:dyDescent="0.2">
      <c r="A657" s="457"/>
      <c r="C657" s="675" t="s">
        <v>1748</v>
      </c>
      <c r="D657" s="940" t="s">
        <v>1502</v>
      </c>
      <c r="E657" s="940" t="s">
        <v>918</v>
      </c>
      <c r="F657" s="675" t="s">
        <v>1676</v>
      </c>
      <c r="G657" s="940" t="s">
        <v>480</v>
      </c>
      <c r="H657" s="940" t="s">
        <v>480</v>
      </c>
      <c r="I657" s="675" t="b">
        <v>0</v>
      </c>
      <c r="J657" s="473">
        <v>1</v>
      </c>
      <c r="K657" s="675" t="s">
        <v>1255</v>
      </c>
      <c r="L657" s="474">
        <v>11.481</v>
      </c>
      <c r="M657" s="471">
        <f t="shared" si="28"/>
        <v>3.15</v>
      </c>
      <c r="N657" s="472">
        <f t="shared" si="29"/>
        <v>36.165149999999997</v>
      </c>
      <c r="O657" s="675"/>
      <c r="Q657" s="457"/>
    </row>
    <row r="658" spans="1:17" x14ac:dyDescent="0.2">
      <c r="A658" s="457"/>
      <c r="C658" s="675" t="s">
        <v>1749</v>
      </c>
      <c r="D658" s="940" t="s">
        <v>629</v>
      </c>
      <c r="E658" s="940" t="s">
        <v>629</v>
      </c>
      <c r="F658" s="675" t="s">
        <v>1676</v>
      </c>
      <c r="G658" s="940" t="s">
        <v>480</v>
      </c>
      <c r="H658" s="940" t="s">
        <v>480</v>
      </c>
      <c r="I658" s="675" t="b">
        <v>0</v>
      </c>
      <c r="J658" s="473">
        <v>1</v>
      </c>
      <c r="K658" s="675" t="s">
        <v>1255</v>
      </c>
      <c r="L658" s="474">
        <v>9.7870000000000008</v>
      </c>
      <c r="M658" s="471">
        <f t="shared" si="28"/>
        <v>3.15</v>
      </c>
      <c r="N658" s="472">
        <f t="shared" si="29"/>
        <v>30.829050000000002</v>
      </c>
      <c r="O658" s="675"/>
      <c r="Q658" s="457"/>
    </row>
    <row r="659" spans="1:17" x14ac:dyDescent="0.2">
      <c r="A659" s="457"/>
      <c r="C659" s="675" t="s">
        <v>1677</v>
      </c>
      <c r="D659" s="940" t="s">
        <v>366</v>
      </c>
      <c r="E659" s="940" t="s">
        <v>366</v>
      </c>
      <c r="F659" s="675" t="s">
        <v>1701</v>
      </c>
      <c r="G659" s="940" t="s">
        <v>391</v>
      </c>
      <c r="H659" s="940" t="s">
        <v>391</v>
      </c>
      <c r="I659" s="675" t="b">
        <v>0</v>
      </c>
      <c r="J659" s="473">
        <v>1</v>
      </c>
      <c r="K659" s="675" t="s">
        <v>1255</v>
      </c>
      <c r="L659" s="474">
        <v>7.3</v>
      </c>
      <c r="M659" s="471">
        <f t="shared" si="28"/>
        <v>3.15</v>
      </c>
      <c r="N659" s="472">
        <f t="shared" si="29"/>
        <v>22.994999999999997</v>
      </c>
      <c r="O659" s="675"/>
      <c r="Q659" s="457"/>
    </row>
    <row r="660" spans="1:17" x14ac:dyDescent="0.2">
      <c r="A660" s="457"/>
      <c r="C660" s="675" t="s">
        <v>1681</v>
      </c>
      <c r="D660" s="940" t="s">
        <v>603</v>
      </c>
      <c r="E660" s="940" t="s">
        <v>603</v>
      </c>
      <c r="F660" s="675" t="s">
        <v>1741</v>
      </c>
      <c r="G660" s="940" t="s">
        <v>562</v>
      </c>
      <c r="H660" s="940" t="s">
        <v>562</v>
      </c>
      <c r="I660" s="675" t="b">
        <v>0</v>
      </c>
      <c r="J660" s="473">
        <v>1</v>
      </c>
      <c r="K660" s="675" t="s">
        <v>1255</v>
      </c>
      <c r="L660" s="474">
        <v>10.538</v>
      </c>
      <c r="M660" s="471">
        <f t="shared" si="28"/>
        <v>3.15</v>
      </c>
      <c r="N660" s="472">
        <f t="shared" si="29"/>
        <v>33.194699999999997</v>
      </c>
      <c r="O660" s="675"/>
      <c r="Q660" s="457"/>
    </row>
    <row r="661" spans="1:17" x14ac:dyDescent="0.2">
      <c r="A661" s="457"/>
      <c r="C661" s="675" t="s">
        <v>1681</v>
      </c>
      <c r="D661" s="940" t="s">
        <v>603</v>
      </c>
      <c r="E661" s="940" t="s">
        <v>603</v>
      </c>
      <c r="F661" s="675" t="s">
        <v>1702</v>
      </c>
      <c r="G661" s="940" t="s">
        <v>382</v>
      </c>
      <c r="H661" s="940" t="s">
        <v>382</v>
      </c>
      <c r="I661" s="675" t="b">
        <v>0</v>
      </c>
      <c r="J661" s="473">
        <v>1</v>
      </c>
      <c r="K661" s="675" t="s">
        <v>1255</v>
      </c>
      <c r="L661" s="474">
        <v>6.6210000000000004</v>
      </c>
      <c r="M661" s="471">
        <f t="shared" si="28"/>
        <v>3.15</v>
      </c>
      <c r="N661" s="472">
        <f t="shared" si="29"/>
        <v>20.85615</v>
      </c>
      <c r="O661" s="675"/>
      <c r="Q661" s="457"/>
    </row>
    <row r="662" spans="1:17" x14ac:dyDescent="0.2">
      <c r="A662" s="457"/>
      <c r="C662" s="675" t="s">
        <v>1728</v>
      </c>
      <c r="D662" s="940" t="s">
        <v>560</v>
      </c>
      <c r="E662" s="940" t="s">
        <v>560</v>
      </c>
      <c r="F662" s="675" t="s">
        <v>1717</v>
      </c>
      <c r="G662" s="940" t="s">
        <v>590</v>
      </c>
      <c r="H662" s="940" t="s">
        <v>1735</v>
      </c>
      <c r="I662" s="675" t="b">
        <v>0</v>
      </c>
      <c r="J662" s="473">
        <v>1</v>
      </c>
      <c r="K662" s="675" t="s">
        <v>1255</v>
      </c>
      <c r="L662" s="474">
        <v>3.58</v>
      </c>
      <c r="M662" s="471">
        <f t="shared" si="28"/>
        <v>3.15</v>
      </c>
      <c r="N662" s="472">
        <f t="shared" si="29"/>
        <v>11.276999999999999</v>
      </c>
      <c r="O662" s="675"/>
      <c r="Q662" s="457"/>
    </row>
    <row r="663" spans="1:17" x14ac:dyDescent="0.2">
      <c r="A663" s="457"/>
      <c r="C663" s="675" t="s">
        <v>1728</v>
      </c>
      <c r="D663" s="940" t="s">
        <v>560</v>
      </c>
      <c r="E663" s="940" t="s">
        <v>560</v>
      </c>
      <c r="F663" s="675" t="s">
        <v>1719</v>
      </c>
      <c r="G663" s="940" t="s">
        <v>590</v>
      </c>
      <c r="H663" s="940" t="s">
        <v>1735</v>
      </c>
      <c r="I663" s="675" t="b">
        <v>0</v>
      </c>
      <c r="J663" s="473">
        <v>1</v>
      </c>
      <c r="K663" s="675" t="s">
        <v>1255</v>
      </c>
      <c r="L663" s="474">
        <v>3.23</v>
      </c>
      <c r="M663" s="471">
        <f t="shared" si="28"/>
        <v>3.15</v>
      </c>
      <c r="N663" s="472">
        <f t="shared" si="29"/>
        <v>10.1745</v>
      </c>
      <c r="O663" s="675"/>
      <c r="Q663" s="457"/>
    </row>
    <row r="664" spans="1:17" x14ac:dyDescent="0.2">
      <c r="A664" s="457"/>
      <c r="C664" s="675" t="s">
        <v>1682</v>
      </c>
      <c r="D664" s="940" t="s">
        <v>527</v>
      </c>
      <c r="E664" s="940" t="s">
        <v>527</v>
      </c>
      <c r="F664" s="675" t="s">
        <v>1707</v>
      </c>
      <c r="G664" s="940" t="s">
        <v>630</v>
      </c>
      <c r="H664" s="940" t="s">
        <v>630</v>
      </c>
      <c r="I664" s="675" t="b">
        <v>0</v>
      </c>
      <c r="J664" s="473">
        <v>1</v>
      </c>
      <c r="K664" s="675" t="s">
        <v>1255</v>
      </c>
      <c r="L664" s="474">
        <v>3.6</v>
      </c>
      <c r="M664" s="471">
        <f t="shared" si="28"/>
        <v>3.15</v>
      </c>
      <c r="N664" s="472">
        <f t="shared" si="29"/>
        <v>11.34</v>
      </c>
      <c r="O664" s="675"/>
      <c r="Q664" s="457"/>
    </row>
    <row r="665" spans="1:17" x14ac:dyDescent="0.2">
      <c r="A665" s="457"/>
      <c r="C665" s="675" t="s">
        <v>1682</v>
      </c>
      <c r="D665" s="940" t="s">
        <v>527</v>
      </c>
      <c r="E665" s="940" t="s">
        <v>527</v>
      </c>
      <c r="F665" s="675" t="s">
        <v>1717</v>
      </c>
      <c r="G665" s="940" t="s">
        <v>590</v>
      </c>
      <c r="H665" s="940" t="s">
        <v>1735</v>
      </c>
      <c r="I665" s="675" t="b">
        <v>0</v>
      </c>
      <c r="J665" s="473">
        <v>1</v>
      </c>
      <c r="K665" s="675" t="s">
        <v>1255</v>
      </c>
      <c r="L665" s="474">
        <v>4.9000000000000004</v>
      </c>
      <c r="M665" s="471">
        <f t="shared" si="28"/>
        <v>3.15</v>
      </c>
      <c r="N665" s="472">
        <f t="shared" si="29"/>
        <v>15.435</v>
      </c>
      <c r="O665" s="675"/>
      <c r="Q665" s="457"/>
    </row>
    <row r="666" spans="1:17" x14ac:dyDescent="0.2">
      <c r="A666" s="457"/>
      <c r="C666" s="675" t="s">
        <v>1682</v>
      </c>
      <c r="D666" s="940" t="s">
        <v>527</v>
      </c>
      <c r="E666" s="940" t="s">
        <v>527</v>
      </c>
      <c r="F666" s="675" t="s">
        <v>1719</v>
      </c>
      <c r="G666" s="940" t="s">
        <v>590</v>
      </c>
      <c r="H666" s="940" t="s">
        <v>1735</v>
      </c>
      <c r="I666" s="675" t="b">
        <v>0</v>
      </c>
      <c r="J666" s="473">
        <v>1</v>
      </c>
      <c r="K666" s="675" t="s">
        <v>1255</v>
      </c>
      <c r="L666" s="474">
        <v>10.199999999999999</v>
      </c>
      <c r="M666" s="471">
        <f t="shared" si="28"/>
        <v>3.15</v>
      </c>
      <c r="N666" s="472">
        <f t="shared" si="29"/>
        <v>32.129999999999995</v>
      </c>
      <c r="O666" s="675"/>
      <c r="Q666" s="457"/>
    </row>
    <row r="667" spans="1:17" x14ac:dyDescent="0.2">
      <c r="A667" s="457"/>
      <c r="C667" s="675" t="s">
        <v>1684</v>
      </c>
      <c r="D667" s="940" t="s">
        <v>615</v>
      </c>
      <c r="E667" s="940" t="s">
        <v>615</v>
      </c>
      <c r="F667" s="675" t="s">
        <v>1576</v>
      </c>
      <c r="G667" s="940" t="s">
        <v>360</v>
      </c>
      <c r="H667" s="940" t="s">
        <v>509</v>
      </c>
      <c r="I667" s="675" t="b">
        <v>0</v>
      </c>
      <c r="J667" s="473">
        <v>1</v>
      </c>
      <c r="K667" s="675" t="s">
        <v>1255</v>
      </c>
      <c r="L667" s="474">
        <v>5.98</v>
      </c>
      <c r="M667" s="471">
        <f t="shared" si="28"/>
        <v>3.15</v>
      </c>
      <c r="N667" s="472">
        <f t="shared" si="29"/>
        <v>18.837</v>
      </c>
      <c r="O667" s="675"/>
      <c r="Q667" s="457"/>
    </row>
    <row r="668" spans="1:17" x14ac:dyDescent="0.2">
      <c r="A668" s="457"/>
      <c r="C668" s="675" t="s">
        <v>1685</v>
      </c>
      <c r="D668" s="940" t="s">
        <v>615</v>
      </c>
      <c r="E668" s="940" t="s">
        <v>615</v>
      </c>
      <c r="F668" s="675" t="s">
        <v>1717</v>
      </c>
      <c r="G668" s="940" t="s">
        <v>590</v>
      </c>
      <c r="H668" s="940" t="s">
        <v>1735</v>
      </c>
      <c r="I668" s="675" t="b">
        <v>0</v>
      </c>
      <c r="J668" s="473">
        <v>2</v>
      </c>
      <c r="K668" s="675" t="s">
        <v>1255</v>
      </c>
      <c r="L668" s="474">
        <v>6.75</v>
      </c>
      <c r="M668" s="471">
        <f t="shared" si="28"/>
        <v>3.15</v>
      </c>
      <c r="N668" s="472">
        <f t="shared" si="29"/>
        <v>21.262499999999999</v>
      </c>
      <c r="O668" s="675"/>
      <c r="Q668" s="457"/>
    </row>
    <row r="669" spans="1:17" x14ac:dyDescent="0.2">
      <c r="A669" s="457"/>
      <c r="C669" s="675" t="s">
        <v>1687</v>
      </c>
      <c r="D669" s="940" t="s">
        <v>625</v>
      </c>
      <c r="E669" s="940" t="s">
        <v>625</v>
      </c>
      <c r="F669" s="675" t="s">
        <v>1707</v>
      </c>
      <c r="G669" s="940" t="s">
        <v>630</v>
      </c>
      <c r="H669" s="940" t="s">
        <v>630</v>
      </c>
      <c r="I669" s="675" t="b">
        <v>0</v>
      </c>
      <c r="J669" s="473">
        <v>5</v>
      </c>
      <c r="K669" s="675" t="s">
        <v>1255</v>
      </c>
      <c r="L669" s="474">
        <v>13.947000000000001</v>
      </c>
      <c r="M669" s="471">
        <f t="shared" si="28"/>
        <v>3.15</v>
      </c>
      <c r="N669" s="472">
        <f t="shared" si="29"/>
        <v>43.933050000000001</v>
      </c>
      <c r="O669" s="675"/>
      <c r="Q669" s="457"/>
    </row>
    <row r="670" spans="1:17" x14ac:dyDescent="0.2">
      <c r="A670" s="457"/>
      <c r="C670" s="675" t="s">
        <v>1687</v>
      </c>
      <c r="D670" s="940" t="s">
        <v>625</v>
      </c>
      <c r="E670" s="940" t="s">
        <v>625</v>
      </c>
      <c r="F670" s="675" t="s">
        <v>1713</v>
      </c>
      <c r="G670" s="940" t="s">
        <v>590</v>
      </c>
      <c r="H670" s="940" t="s">
        <v>1735</v>
      </c>
      <c r="I670" s="675" t="b">
        <v>0</v>
      </c>
      <c r="J670" s="473">
        <v>1</v>
      </c>
      <c r="K670" s="675" t="s">
        <v>1255</v>
      </c>
      <c r="L670" s="474">
        <v>2.125</v>
      </c>
      <c r="M670" s="471">
        <f t="shared" si="28"/>
        <v>3.15</v>
      </c>
      <c r="N670" s="472">
        <f t="shared" si="29"/>
        <v>6.6937499999999996</v>
      </c>
      <c r="O670" s="675"/>
      <c r="Q670" s="457"/>
    </row>
    <row r="671" spans="1:17" x14ac:dyDescent="0.2">
      <c r="A671" s="457"/>
      <c r="C671" s="675" t="s">
        <v>1687</v>
      </c>
      <c r="D671" s="940" t="s">
        <v>625</v>
      </c>
      <c r="E671" s="940" t="s">
        <v>625</v>
      </c>
      <c r="F671" s="675" t="s">
        <v>1717</v>
      </c>
      <c r="G671" s="940" t="s">
        <v>590</v>
      </c>
      <c r="H671" s="940" t="s">
        <v>1735</v>
      </c>
      <c r="I671" s="675" t="b">
        <v>0</v>
      </c>
      <c r="J671" s="473">
        <v>3</v>
      </c>
      <c r="K671" s="675" t="s">
        <v>1255</v>
      </c>
      <c r="L671" s="474">
        <v>12.529</v>
      </c>
      <c r="M671" s="471">
        <f t="shared" si="28"/>
        <v>3.15</v>
      </c>
      <c r="N671" s="472">
        <f t="shared" si="29"/>
        <v>39.466349999999998</v>
      </c>
      <c r="O671" s="675"/>
      <c r="Q671" s="457"/>
    </row>
    <row r="672" spans="1:17" x14ac:dyDescent="0.2">
      <c r="A672" s="457"/>
      <c r="C672" s="675" t="s">
        <v>1750</v>
      </c>
      <c r="D672" s="940" t="s">
        <v>625</v>
      </c>
      <c r="E672" s="940" t="s">
        <v>625</v>
      </c>
      <c r="F672" s="675" t="s">
        <v>1717</v>
      </c>
      <c r="G672" s="940" t="s">
        <v>590</v>
      </c>
      <c r="H672" s="940" t="s">
        <v>1735</v>
      </c>
      <c r="I672" s="675" t="b">
        <v>0</v>
      </c>
      <c r="J672" s="473">
        <v>1</v>
      </c>
      <c r="K672" s="675" t="s">
        <v>1255</v>
      </c>
      <c r="L672" s="474">
        <v>4.1500000000000004</v>
      </c>
      <c r="M672" s="471">
        <f t="shared" si="28"/>
        <v>3.15</v>
      </c>
      <c r="N672" s="472">
        <f t="shared" si="29"/>
        <v>13.072500000000002</v>
      </c>
      <c r="O672" s="675"/>
      <c r="Q672" s="457"/>
    </row>
    <row r="673" spans="1:17" x14ac:dyDescent="0.2">
      <c r="A673" s="457"/>
      <c r="C673" s="675" t="s">
        <v>1690</v>
      </c>
      <c r="D673" s="940" t="s">
        <v>625</v>
      </c>
      <c r="E673" s="940" t="s">
        <v>625</v>
      </c>
      <c r="F673" s="675" t="s">
        <v>1676</v>
      </c>
      <c r="G673" s="940" t="s">
        <v>480</v>
      </c>
      <c r="H673" s="940" t="s">
        <v>480</v>
      </c>
      <c r="I673" s="675" t="b">
        <v>0</v>
      </c>
      <c r="J673" s="473">
        <v>1</v>
      </c>
      <c r="K673" s="675" t="s">
        <v>1255</v>
      </c>
      <c r="L673" s="474">
        <v>2.1539999999999999</v>
      </c>
      <c r="M673" s="471">
        <f t="shared" si="28"/>
        <v>3.15</v>
      </c>
      <c r="N673" s="472">
        <f t="shared" si="29"/>
        <v>6.7850999999999999</v>
      </c>
      <c r="O673" s="675"/>
      <c r="Q673" s="457"/>
    </row>
    <row r="674" spans="1:17" x14ac:dyDescent="0.2">
      <c r="A674" s="457"/>
      <c r="C674" s="675" t="s">
        <v>1690</v>
      </c>
      <c r="D674" s="940" t="s">
        <v>625</v>
      </c>
      <c r="E674" s="940" t="s">
        <v>625</v>
      </c>
      <c r="F674" s="675" t="s">
        <v>1751</v>
      </c>
      <c r="G674" s="940" t="s">
        <v>1501</v>
      </c>
      <c r="H674" s="940" t="s">
        <v>1764</v>
      </c>
      <c r="I674" s="675" t="b">
        <v>0</v>
      </c>
      <c r="J674" s="473">
        <v>1</v>
      </c>
      <c r="K674" s="675" t="s">
        <v>1255</v>
      </c>
      <c r="L674" s="474">
        <v>2.35</v>
      </c>
      <c r="M674" s="471">
        <f t="shared" si="28"/>
        <v>3.15</v>
      </c>
      <c r="N674" s="472">
        <f t="shared" si="29"/>
        <v>7.4024999999999999</v>
      </c>
      <c r="O674" s="675"/>
      <c r="Q674" s="457"/>
    </row>
    <row r="675" spans="1:17" x14ac:dyDescent="0.2">
      <c r="A675" s="457"/>
      <c r="C675" s="675" t="s">
        <v>1690</v>
      </c>
      <c r="D675" s="940" t="s">
        <v>625</v>
      </c>
      <c r="E675" s="940" t="s">
        <v>625</v>
      </c>
      <c r="F675" s="675" t="s">
        <v>1694</v>
      </c>
      <c r="G675" s="940" t="s">
        <v>601</v>
      </c>
      <c r="H675" s="940" t="s">
        <v>601</v>
      </c>
      <c r="I675" s="675" t="b">
        <v>0</v>
      </c>
      <c r="J675" s="473">
        <v>1</v>
      </c>
      <c r="K675" s="675" t="s">
        <v>1255</v>
      </c>
      <c r="L675" s="474">
        <v>6.6</v>
      </c>
      <c r="M675" s="471">
        <f t="shared" si="28"/>
        <v>3.15</v>
      </c>
      <c r="N675" s="472">
        <f t="shared" si="29"/>
        <v>20.79</v>
      </c>
      <c r="O675" s="675"/>
      <c r="Q675" s="457"/>
    </row>
    <row r="676" spans="1:17" x14ac:dyDescent="0.2">
      <c r="A676" s="457"/>
      <c r="C676" s="675" t="s">
        <v>1731</v>
      </c>
      <c r="D676" s="940" t="s">
        <v>625</v>
      </c>
      <c r="E676" s="940" t="s">
        <v>625</v>
      </c>
      <c r="F676" s="675" t="s">
        <v>1704</v>
      </c>
      <c r="G676" s="940" t="s">
        <v>507</v>
      </c>
      <c r="H676" s="940" t="s">
        <v>507</v>
      </c>
      <c r="I676" s="675" t="b">
        <v>0</v>
      </c>
      <c r="J676" s="473">
        <v>1</v>
      </c>
      <c r="K676" s="675" t="s">
        <v>1255</v>
      </c>
      <c r="L676" s="474">
        <v>2.597</v>
      </c>
      <c r="M676" s="471">
        <f t="shared" si="28"/>
        <v>3.15</v>
      </c>
      <c r="N676" s="472">
        <f t="shared" si="29"/>
        <v>8.1805500000000002</v>
      </c>
      <c r="O676" s="675"/>
      <c r="Q676" s="457"/>
    </row>
    <row r="677" spans="1:17" x14ac:dyDescent="0.2">
      <c r="A677" s="457"/>
      <c r="C677" s="675" t="s">
        <v>1691</v>
      </c>
      <c r="D677" s="940" t="s">
        <v>625</v>
      </c>
      <c r="E677" s="940" t="s">
        <v>625</v>
      </c>
      <c r="F677" s="675" t="s">
        <v>1707</v>
      </c>
      <c r="G677" s="940" t="s">
        <v>630</v>
      </c>
      <c r="H677" s="940" t="s">
        <v>630</v>
      </c>
      <c r="I677" s="675" t="b">
        <v>0</v>
      </c>
      <c r="J677" s="473">
        <v>1</v>
      </c>
      <c r="K677" s="675" t="s">
        <v>1255</v>
      </c>
      <c r="L677" s="474">
        <v>2.528</v>
      </c>
      <c r="M677" s="471">
        <f t="shared" si="28"/>
        <v>3.15</v>
      </c>
      <c r="N677" s="472">
        <f t="shared" si="29"/>
        <v>7.9631999999999996</v>
      </c>
      <c r="O677" s="675"/>
      <c r="Q677" s="457"/>
    </row>
    <row r="678" spans="1:17" x14ac:dyDescent="0.2">
      <c r="A678" s="457"/>
      <c r="C678" s="675" t="s">
        <v>1691</v>
      </c>
      <c r="D678" s="940" t="s">
        <v>625</v>
      </c>
      <c r="E678" s="940" t="s">
        <v>625</v>
      </c>
      <c r="F678" s="675" t="s">
        <v>1719</v>
      </c>
      <c r="G678" s="940" t="s">
        <v>590</v>
      </c>
      <c r="H678" s="940" t="s">
        <v>1735</v>
      </c>
      <c r="I678" s="675" t="b">
        <v>0</v>
      </c>
      <c r="J678" s="473">
        <v>1</v>
      </c>
      <c r="K678" s="675" t="s">
        <v>1255</v>
      </c>
      <c r="L678" s="474">
        <v>3.9</v>
      </c>
      <c r="M678" s="471">
        <f t="shared" si="28"/>
        <v>3.15</v>
      </c>
      <c r="N678" s="472">
        <f t="shared" si="29"/>
        <v>12.285</v>
      </c>
      <c r="O678" s="675"/>
      <c r="Q678" s="457"/>
    </row>
    <row r="679" spans="1:17" x14ac:dyDescent="0.2">
      <c r="A679" s="457"/>
      <c r="C679" s="675" t="s">
        <v>1751</v>
      </c>
      <c r="D679" s="940" t="s">
        <v>1501</v>
      </c>
      <c r="E679" s="940" t="s">
        <v>1764</v>
      </c>
      <c r="F679" s="675" t="s">
        <v>1717</v>
      </c>
      <c r="G679" s="940" t="s">
        <v>590</v>
      </c>
      <c r="H679" s="940" t="s">
        <v>1735</v>
      </c>
      <c r="I679" s="675" t="b">
        <v>0</v>
      </c>
      <c r="J679" s="473">
        <v>1</v>
      </c>
      <c r="K679" s="675" t="s">
        <v>1255</v>
      </c>
      <c r="L679" s="474">
        <v>3.05</v>
      </c>
      <c r="M679" s="471">
        <f t="shared" si="28"/>
        <v>3.15</v>
      </c>
      <c r="N679" s="472">
        <f t="shared" si="29"/>
        <v>9.6074999999999999</v>
      </c>
      <c r="O679" s="675"/>
      <c r="Q679" s="457"/>
    </row>
    <row r="680" spans="1:17" x14ac:dyDescent="0.2">
      <c r="A680" s="457"/>
      <c r="C680" s="675" t="s">
        <v>1576</v>
      </c>
      <c r="D680" s="940" t="s">
        <v>360</v>
      </c>
      <c r="E680" s="940" t="s">
        <v>509</v>
      </c>
      <c r="F680" s="675" t="s">
        <v>1669</v>
      </c>
      <c r="G680" s="940" t="s">
        <v>603</v>
      </c>
      <c r="H680" s="940" t="s">
        <v>603</v>
      </c>
      <c r="I680" s="675" t="b">
        <v>0</v>
      </c>
      <c r="J680" s="473">
        <v>1</v>
      </c>
      <c r="K680" s="675" t="s">
        <v>1255</v>
      </c>
      <c r="L680" s="474">
        <v>7.2149999999999999</v>
      </c>
      <c r="M680" s="471">
        <f t="shared" si="28"/>
        <v>3.15</v>
      </c>
      <c r="N680" s="472">
        <f t="shared" si="29"/>
        <v>22.727249999999998</v>
      </c>
      <c r="O680" s="675"/>
      <c r="Q680" s="457"/>
    </row>
    <row r="681" spans="1:17" x14ac:dyDescent="0.2">
      <c r="A681" s="457"/>
      <c r="C681" s="675" t="s">
        <v>1737</v>
      </c>
      <c r="D681" s="940" t="s">
        <v>363</v>
      </c>
      <c r="E681" s="940" t="s">
        <v>363</v>
      </c>
      <c r="F681" s="675" t="s">
        <v>1704</v>
      </c>
      <c r="G681" s="940" t="s">
        <v>507</v>
      </c>
      <c r="H681" s="940" t="s">
        <v>507</v>
      </c>
      <c r="I681" s="675" t="b">
        <v>0</v>
      </c>
      <c r="J681" s="473">
        <v>2</v>
      </c>
      <c r="K681" s="675" t="s">
        <v>1255</v>
      </c>
      <c r="L681" s="474">
        <v>16.277000000000001</v>
      </c>
      <c r="M681" s="471">
        <f t="shared" si="28"/>
        <v>3.15</v>
      </c>
      <c r="N681" s="472">
        <f t="shared" si="29"/>
        <v>51.272550000000003</v>
      </c>
      <c r="O681" s="675"/>
      <c r="Q681" s="457"/>
    </row>
    <row r="682" spans="1:17" x14ac:dyDescent="0.2">
      <c r="A682" s="457"/>
      <c r="C682" s="675" t="s">
        <v>1737</v>
      </c>
      <c r="D682" s="940" t="s">
        <v>363</v>
      </c>
      <c r="E682" s="940" t="s">
        <v>363</v>
      </c>
      <c r="F682" s="675" t="s">
        <v>1725</v>
      </c>
      <c r="G682" s="940" t="s">
        <v>617</v>
      </c>
      <c r="H682" s="940" t="s">
        <v>617</v>
      </c>
      <c r="I682" s="675" t="b">
        <v>0</v>
      </c>
      <c r="J682" s="473">
        <v>3</v>
      </c>
      <c r="K682" s="675" t="s">
        <v>1255</v>
      </c>
      <c r="L682" s="474">
        <v>8</v>
      </c>
      <c r="M682" s="471">
        <f t="shared" si="28"/>
        <v>3.15</v>
      </c>
      <c r="N682" s="472">
        <f t="shared" si="29"/>
        <v>25.2</v>
      </c>
      <c r="O682" s="675"/>
      <c r="Q682" s="457"/>
    </row>
    <row r="683" spans="1:17" x14ac:dyDescent="0.2">
      <c r="A683" s="457"/>
      <c r="C683" s="675" t="s">
        <v>1694</v>
      </c>
      <c r="D683" s="940" t="s">
        <v>601</v>
      </c>
      <c r="E683" s="940" t="s">
        <v>601</v>
      </c>
      <c r="F683" s="675" t="s">
        <v>1676</v>
      </c>
      <c r="G683" s="940" t="s">
        <v>480</v>
      </c>
      <c r="H683" s="940" t="s">
        <v>480</v>
      </c>
      <c r="I683" s="675" t="b">
        <v>0</v>
      </c>
      <c r="J683" s="473">
        <v>5</v>
      </c>
      <c r="K683" s="675" t="s">
        <v>1255</v>
      </c>
      <c r="L683" s="474">
        <v>24.521999999999998</v>
      </c>
      <c r="M683" s="471">
        <f t="shared" si="28"/>
        <v>3.15</v>
      </c>
      <c r="N683" s="472">
        <f t="shared" si="29"/>
        <v>77.244299999999996</v>
      </c>
      <c r="O683" s="675"/>
      <c r="Q683" s="457"/>
    </row>
    <row r="684" spans="1:17" x14ac:dyDescent="0.2">
      <c r="A684" s="457"/>
      <c r="C684" s="675" t="s">
        <v>1694</v>
      </c>
      <c r="D684" s="940" t="s">
        <v>601</v>
      </c>
      <c r="E684" s="940" t="s">
        <v>601</v>
      </c>
      <c r="F684" s="675" t="s">
        <v>1752</v>
      </c>
      <c r="G684" s="940" t="s">
        <v>535</v>
      </c>
      <c r="H684" s="940" t="s">
        <v>535</v>
      </c>
      <c r="I684" s="675" t="b">
        <v>0</v>
      </c>
      <c r="J684" s="473">
        <v>4</v>
      </c>
      <c r="K684" s="675" t="s">
        <v>1255</v>
      </c>
      <c r="L684" s="474">
        <v>18.270999999999997</v>
      </c>
      <c r="M684" s="471">
        <f t="shared" si="28"/>
        <v>3.15</v>
      </c>
      <c r="N684" s="472">
        <f t="shared" si="29"/>
        <v>57.55364999999999</v>
      </c>
      <c r="O684" s="675"/>
      <c r="Q684" s="457"/>
    </row>
    <row r="685" spans="1:17" x14ac:dyDescent="0.2">
      <c r="A685" s="457"/>
      <c r="C685" s="675" t="s">
        <v>1694</v>
      </c>
      <c r="D685" s="940" t="s">
        <v>601</v>
      </c>
      <c r="E685" s="940" t="s">
        <v>601</v>
      </c>
      <c r="F685" s="675" t="s">
        <v>1759</v>
      </c>
      <c r="G685" s="940" t="s">
        <v>633</v>
      </c>
      <c r="H685" s="940" t="s">
        <v>633</v>
      </c>
      <c r="I685" s="675" t="b">
        <v>0</v>
      </c>
      <c r="J685" s="473">
        <v>1</v>
      </c>
      <c r="K685" s="675" t="s">
        <v>1255</v>
      </c>
      <c r="L685" s="474">
        <v>11.087</v>
      </c>
      <c r="M685" s="471">
        <f t="shared" si="28"/>
        <v>3.15</v>
      </c>
      <c r="N685" s="472">
        <f t="shared" si="29"/>
        <v>34.924050000000001</v>
      </c>
      <c r="O685" s="675"/>
      <c r="Q685" s="457"/>
    </row>
    <row r="686" spans="1:17" x14ac:dyDescent="0.2">
      <c r="A686" s="457"/>
      <c r="C686" s="675" t="s">
        <v>1695</v>
      </c>
      <c r="D686" s="940" t="s">
        <v>601</v>
      </c>
      <c r="E686" s="940" t="s">
        <v>601</v>
      </c>
      <c r="F686" s="675" t="s">
        <v>1676</v>
      </c>
      <c r="G686" s="940" t="s">
        <v>480</v>
      </c>
      <c r="H686" s="940" t="s">
        <v>480</v>
      </c>
      <c r="I686" s="675" t="b">
        <v>0</v>
      </c>
      <c r="J686" s="473">
        <v>3</v>
      </c>
      <c r="K686" s="675" t="s">
        <v>1255</v>
      </c>
      <c r="L686" s="474">
        <v>11.805</v>
      </c>
      <c r="M686" s="471">
        <f t="shared" si="28"/>
        <v>3.15</v>
      </c>
      <c r="N686" s="472">
        <f t="shared" si="29"/>
        <v>37.185749999999999</v>
      </c>
      <c r="O686" s="675"/>
      <c r="Q686" s="457"/>
    </row>
    <row r="687" spans="1:17" x14ac:dyDescent="0.2">
      <c r="A687" s="457"/>
      <c r="C687" s="675" t="s">
        <v>1696</v>
      </c>
      <c r="D687" s="940" t="s">
        <v>601</v>
      </c>
      <c r="E687" s="940" t="s">
        <v>601</v>
      </c>
      <c r="F687" s="675" t="s">
        <v>1752</v>
      </c>
      <c r="G687" s="940" t="s">
        <v>535</v>
      </c>
      <c r="H687" s="940" t="s">
        <v>535</v>
      </c>
      <c r="I687" s="675" t="b">
        <v>0</v>
      </c>
      <c r="J687" s="473">
        <v>2</v>
      </c>
      <c r="K687" s="675" t="s">
        <v>1255</v>
      </c>
      <c r="L687" s="474">
        <v>5.6869999999999994</v>
      </c>
      <c r="M687" s="471">
        <f t="shared" si="28"/>
        <v>3.15</v>
      </c>
      <c r="N687" s="472">
        <f t="shared" si="29"/>
        <v>17.914049999999996</v>
      </c>
      <c r="O687" s="675"/>
      <c r="Q687" s="457"/>
    </row>
    <row r="688" spans="1:17" x14ac:dyDescent="0.2">
      <c r="A688" s="457"/>
      <c r="C688" s="675" t="s">
        <v>1752</v>
      </c>
      <c r="D688" s="940" t="s">
        <v>535</v>
      </c>
      <c r="E688" s="940" t="s">
        <v>535</v>
      </c>
      <c r="F688" s="675" t="s">
        <v>1694</v>
      </c>
      <c r="G688" s="940" t="s">
        <v>601</v>
      </c>
      <c r="H688" s="940" t="s">
        <v>601</v>
      </c>
      <c r="I688" s="675" t="b">
        <v>0</v>
      </c>
      <c r="J688" s="473">
        <v>4</v>
      </c>
      <c r="K688" s="675" t="s">
        <v>1255</v>
      </c>
      <c r="L688" s="474">
        <v>19.106999999999999</v>
      </c>
      <c r="M688" s="471">
        <f t="shared" si="28"/>
        <v>3.15</v>
      </c>
      <c r="N688" s="472">
        <f t="shared" si="29"/>
        <v>60.187049999999999</v>
      </c>
      <c r="O688" s="675"/>
      <c r="Q688" s="457"/>
    </row>
    <row r="689" spans="1:17" x14ac:dyDescent="0.2">
      <c r="A689" s="457"/>
      <c r="C689" s="675" t="s">
        <v>1752</v>
      </c>
      <c r="D689" s="940" t="s">
        <v>535</v>
      </c>
      <c r="E689" s="940" t="s">
        <v>535</v>
      </c>
      <c r="F689" s="675" t="s">
        <v>1696</v>
      </c>
      <c r="G689" s="940" t="s">
        <v>601</v>
      </c>
      <c r="H689" s="940" t="s">
        <v>601</v>
      </c>
      <c r="I689" s="675" t="b">
        <v>0</v>
      </c>
      <c r="J689" s="473">
        <v>2</v>
      </c>
      <c r="K689" s="675" t="s">
        <v>1255</v>
      </c>
      <c r="L689" s="474">
        <v>5.5</v>
      </c>
      <c r="M689" s="471">
        <f t="shared" si="28"/>
        <v>3.15</v>
      </c>
      <c r="N689" s="472">
        <f t="shared" si="29"/>
        <v>17.324999999999999</v>
      </c>
      <c r="O689" s="675"/>
      <c r="Q689" s="457"/>
    </row>
    <row r="690" spans="1:17" x14ac:dyDescent="0.2">
      <c r="A690" s="457"/>
      <c r="C690" s="675" t="s">
        <v>1752</v>
      </c>
      <c r="D690" s="940" t="s">
        <v>535</v>
      </c>
      <c r="E690" s="940" t="s">
        <v>535</v>
      </c>
      <c r="F690" s="675" t="s">
        <v>1698</v>
      </c>
      <c r="G690" s="940" t="s">
        <v>631</v>
      </c>
      <c r="H690" s="940" t="s">
        <v>1734</v>
      </c>
      <c r="I690" s="675" t="b">
        <v>0</v>
      </c>
      <c r="J690" s="473">
        <v>1</v>
      </c>
      <c r="K690" s="675" t="s">
        <v>1255</v>
      </c>
      <c r="L690" s="474">
        <v>3.5</v>
      </c>
      <c r="M690" s="471">
        <f t="shared" ref="M690:M732" si="30">IF(K690="","", INDEX(CNTR_EFListSelected,MATCH(K690,CORSIA_FuelsList,0)))</f>
        <v>3.15</v>
      </c>
      <c r="N690" s="472">
        <f t="shared" ref="N690:N732" si="31">IF(COUNT(L690:M690)=2,L690*M690,"")</f>
        <v>11.025</v>
      </c>
      <c r="O690" s="675"/>
      <c r="Q690" s="457"/>
    </row>
    <row r="691" spans="1:17" x14ac:dyDescent="0.2">
      <c r="A691" s="457"/>
      <c r="C691" s="675" t="s">
        <v>1752</v>
      </c>
      <c r="D691" s="940" t="s">
        <v>535</v>
      </c>
      <c r="E691" s="940" t="s">
        <v>535</v>
      </c>
      <c r="F691" s="675" t="s">
        <v>1754</v>
      </c>
      <c r="G691" s="940" t="s">
        <v>588</v>
      </c>
      <c r="H691" s="940" t="s">
        <v>588</v>
      </c>
      <c r="I691" s="675" t="b">
        <v>0</v>
      </c>
      <c r="J691" s="473">
        <v>5</v>
      </c>
      <c r="K691" s="675" t="s">
        <v>1255</v>
      </c>
      <c r="L691" s="474">
        <v>13.700000000000003</v>
      </c>
      <c r="M691" s="471">
        <f t="shared" si="30"/>
        <v>3.15</v>
      </c>
      <c r="N691" s="472">
        <f t="shared" si="31"/>
        <v>43.155000000000008</v>
      </c>
      <c r="O691" s="675"/>
      <c r="Q691" s="457"/>
    </row>
    <row r="692" spans="1:17" x14ac:dyDescent="0.2">
      <c r="A692" s="457"/>
      <c r="C692" s="675" t="s">
        <v>1752</v>
      </c>
      <c r="D692" s="940" t="s">
        <v>535</v>
      </c>
      <c r="E692" s="940" t="s">
        <v>535</v>
      </c>
      <c r="F692" s="675" t="s">
        <v>1700</v>
      </c>
      <c r="G692" s="940" t="s">
        <v>588</v>
      </c>
      <c r="H692" s="940" t="s">
        <v>588</v>
      </c>
      <c r="I692" s="675" t="b">
        <v>0</v>
      </c>
      <c r="J692" s="473">
        <v>2</v>
      </c>
      <c r="K692" s="675" t="s">
        <v>1255</v>
      </c>
      <c r="L692" s="474">
        <v>6.7</v>
      </c>
      <c r="M692" s="471">
        <f t="shared" si="30"/>
        <v>3.15</v>
      </c>
      <c r="N692" s="472">
        <f t="shared" si="31"/>
        <v>21.105</v>
      </c>
      <c r="O692" s="675"/>
      <c r="Q692" s="457"/>
    </row>
    <row r="693" spans="1:17" x14ac:dyDescent="0.2">
      <c r="A693" s="457"/>
      <c r="C693" s="675" t="s">
        <v>1698</v>
      </c>
      <c r="D693" s="940" t="s">
        <v>631</v>
      </c>
      <c r="E693" s="940" t="s">
        <v>1734</v>
      </c>
      <c r="F693" s="675" t="s">
        <v>1676</v>
      </c>
      <c r="G693" s="940" t="s">
        <v>480</v>
      </c>
      <c r="H693" s="940" t="s">
        <v>480</v>
      </c>
      <c r="I693" s="675" t="b">
        <v>0</v>
      </c>
      <c r="J693" s="473">
        <v>1</v>
      </c>
      <c r="K693" s="675" t="s">
        <v>1255</v>
      </c>
      <c r="L693" s="474">
        <v>10.284000000000001</v>
      </c>
      <c r="M693" s="471">
        <f t="shared" si="30"/>
        <v>3.15</v>
      </c>
      <c r="N693" s="472">
        <f t="shared" si="31"/>
        <v>32.394600000000004</v>
      </c>
      <c r="O693" s="675"/>
      <c r="Q693" s="457"/>
    </row>
    <row r="694" spans="1:17" x14ac:dyDescent="0.2">
      <c r="A694" s="457"/>
      <c r="C694" s="675" t="s">
        <v>1698</v>
      </c>
      <c r="D694" s="940" t="s">
        <v>631</v>
      </c>
      <c r="E694" s="940" t="s">
        <v>1734</v>
      </c>
      <c r="F694" s="675" t="s">
        <v>1752</v>
      </c>
      <c r="G694" s="940" t="s">
        <v>535</v>
      </c>
      <c r="H694" s="940" t="s">
        <v>535</v>
      </c>
      <c r="I694" s="675" t="b">
        <v>0</v>
      </c>
      <c r="J694" s="473">
        <v>1</v>
      </c>
      <c r="K694" s="675" t="s">
        <v>1255</v>
      </c>
      <c r="L694" s="474">
        <v>3.8639999999999999</v>
      </c>
      <c r="M694" s="471">
        <f t="shared" si="30"/>
        <v>3.15</v>
      </c>
      <c r="N694" s="472">
        <f t="shared" si="31"/>
        <v>12.1716</v>
      </c>
      <c r="O694" s="675"/>
      <c r="Q694" s="457"/>
    </row>
    <row r="695" spans="1:17" x14ac:dyDescent="0.2">
      <c r="A695" s="457"/>
      <c r="C695" s="675" t="s">
        <v>1698</v>
      </c>
      <c r="D695" s="940" t="s">
        <v>631</v>
      </c>
      <c r="E695" s="940" t="s">
        <v>1734</v>
      </c>
      <c r="F695" s="675" t="s">
        <v>1761</v>
      </c>
      <c r="G695" s="940" t="s">
        <v>522</v>
      </c>
      <c r="H695" s="940" t="s">
        <v>522</v>
      </c>
      <c r="I695" s="675" t="b">
        <v>0</v>
      </c>
      <c r="J695" s="473">
        <v>1</v>
      </c>
      <c r="K695" s="675" t="s">
        <v>1255</v>
      </c>
      <c r="L695" s="474">
        <v>7.218</v>
      </c>
      <c r="M695" s="471">
        <f t="shared" si="30"/>
        <v>3.15</v>
      </c>
      <c r="N695" s="472">
        <f t="shared" si="31"/>
        <v>22.736699999999999</v>
      </c>
      <c r="O695" s="675"/>
      <c r="Q695" s="457"/>
    </row>
    <row r="696" spans="1:17" x14ac:dyDescent="0.2">
      <c r="A696" s="457"/>
      <c r="C696" s="675" t="s">
        <v>1698</v>
      </c>
      <c r="D696" s="940" t="s">
        <v>631</v>
      </c>
      <c r="E696" s="940" t="s">
        <v>1734</v>
      </c>
      <c r="F696" s="675" t="s">
        <v>1762</v>
      </c>
      <c r="G696" s="940" t="s">
        <v>522</v>
      </c>
      <c r="H696" s="940" t="s">
        <v>522</v>
      </c>
      <c r="I696" s="675" t="b">
        <v>0</v>
      </c>
      <c r="J696" s="473">
        <v>1</v>
      </c>
      <c r="K696" s="675" t="s">
        <v>1255</v>
      </c>
      <c r="L696" s="474">
        <v>7.556</v>
      </c>
      <c r="M696" s="471">
        <f t="shared" si="30"/>
        <v>3.15</v>
      </c>
      <c r="N696" s="472">
        <f t="shared" si="31"/>
        <v>23.801400000000001</v>
      </c>
      <c r="O696" s="675"/>
      <c r="Q696" s="457"/>
    </row>
    <row r="697" spans="1:17" x14ac:dyDescent="0.2">
      <c r="A697" s="457"/>
      <c r="C697" s="675" t="s">
        <v>1753</v>
      </c>
      <c r="D697" s="940" t="s">
        <v>525</v>
      </c>
      <c r="E697" s="940" t="s">
        <v>525</v>
      </c>
      <c r="F697" s="675" t="s">
        <v>1704</v>
      </c>
      <c r="G697" s="940" t="s">
        <v>507</v>
      </c>
      <c r="H697" s="940" t="s">
        <v>507</v>
      </c>
      <c r="I697" s="675" t="b">
        <v>0</v>
      </c>
      <c r="J697" s="473">
        <v>1</v>
      </c>
      <c r="K697" s="675" t="s">
        <v>1255</v>
      </c>
      <c r="L697" s="474">
        <v>4.5999999999999996</v>
      </c>
      <c r="M697" s="471">
        <f t="shared" si="30"/>
        <v>3.15</v>
      </c>
      <c r="N697" s="472">
        <f t="shared" si="31"/>
        <v>14.489999999999998</v>
      </c>
      <c r="O697" s="675"/>
      <c r="Q697" s="457"/>
    </row>
    <row r="698" spans="1:17" x14ac:dyDescent="0.2">
      <c r="A698" s="457"/>
      <c r="C698" s="675" t="s">
        <v>1754</v>
      </c>
      <c r="D698" s="940" t="s">
        <v>588</v>
      </c>
      <c r="E698" s="940" t="s">
        <v>588</v>
      </c>
      <c r="F698" s="675" t="s">
        <v>1752</v>
      </c>
      <c r="G698" s="940" t="s">
        <v>535</v>
      </c>
      <c r="H698" s="940" t="s">
        <v>535</v>
      </c>
      <c r="I698" s="675" t="b">
        <v>0</v>
      </c>
      <c r="J698" s="473">
        <v>5</v>
      </c>
      <c r="K698" s="675" t="s">
        <v>1255</v>
      </c>
      <c r="L698" s="474">
        <v>14.833999999999998</v>
      </c>
      <c r="M698" s="471">
        <f t="shared" si="30"/>
        <v>3.15</v>
      </c>
      <c r="N698" s="472">
        <f t="shared" si="31"/>
        <v>46.727099999999993</v>
      </c>
      <c r="O698" s="675"/>
      <c r="Q698" s="457"/>
    </row>
    <row r="699" spans="1:17" x14ac:dyDescent="0.2">
      <c r="A699" s="457"/>
      <c r="C699" s="675" t="s">
        <v>1754</v>
      </c>
      <c r="D699" s="940" t="s">
        <v>588</v>
      </c>
      <c r="E699" s="940" t="s">
        <v>588</v>
      </c>
      <c r="F699" s="675" t="s">
        <v>1759</v>
      </c>
      <c r="G699" s="940" t="s">
        <v>633</v>
      </c>
      <c r="H699" s="940" t="s">
        <v>633</v>
      </c>
      <c r="I699" s="675" t="b">
        <v>0</v>
      </c>
      <c r="J699" s="473">
        <v>1</v>
      </c>
      <c r="K699" s="675" t="s">
        <v>1255</v>
      </c>
      <c r="L699" s="474">
        <v>7.6929999999999996</v>
      </c>
      <c r="M699" s="471">
        <f t="shared" si="30"/>
        <v>3.15</v>
      </c>
      <c r="N699" s="472">
        <f t="shared" si="31"/>
        <v>24.232949999999999</v>
      </c>
      <c r="O699" s="675"/>
      <c r="Q699" s="457"/>
    </row>
    <row r="700" spans="1:17" x14ac:dyDescent="0.2">
      <c r="A700" s="457"/>
      <c r="C700" s="675" t="s">
        <v>1700</v>
      </c>
      <c r="D700" s="940" t="s">
        <v>588</v>
      </c>
      <c r="E700" s="940" t="s">
        <v>588</v>
      </c>
      <c r="F700" s="675" t="s">
        <v>1752</v>
      </c>
      <c r="G700" s="940" t="s">
        <v>535</v>
      </c>
      <c r="H700" s="940" t="s">
        <v>535</v>
      </c>
      <c r="I700" s="675" t="b">
        <v>0</v>
      </c>
      <c r="J700" s="473">
        <v>2</v>
      </c>
      <c r="K700" s="675" t="s">
        <v>1255</v>
      </c>
      <c r="L700" s="474">
        <v>5.9269999999999996</v>
      </c>
      <c r="M700" s="471">
        <f t="shared" si="30"/>
        <v>3.15</v>
      </c>
      <c r="N700" s="472">
        <f t="shared" si="31"/>
        <v>18.67005</v>
      </c>
      <c r="O700" s="675"/>
      <c r="Q700" s="457"/>
    </row>
    <row r="701" spans="1:17" x14ac:dyDescent="0.2">
      <c r="A701" s="457"/>
      <c r="C701" s="675" t="s">
        <v>1729</v>
      </c>
      <c r="D701" s="940" t="s">
        <v>532</v>
      </c>
      <c r="E701" s="940" t="s">
        <v>532</v>
      </c>
      <c r="F701" s="675" t="s">
        <v>1721</v>
      </c>
      <c r="G701" s="940" t="s">
        <v>590</v>
      </c>
      <c r="H701" s="940" t="s">
        <v>1735</v>
      </c>
      <c r="I701" s="675" t="b">
        <v>0</v>
      </c>
      <c r="J701" s="473">
        <v>1</v>
      </c>
      <c r="K701" s="675" t="s">
        <v>1255</v>
      </c>
      <c r="L701" s="474">
        <v>1.714</v>
      </c>
      <c r="M701" s="471">
        <f t="shared" si="30"/>
        <v>3.15</v>
      </c>
      <c r="N701" s="472">
        <f t="shared" si="31"/>
        <v>5.3990999999999998</v>
      </c>
      <c r="O701" s="675"/>
      <c r="Q701" s="457"/>
    </row>
    <row r="702" spans="1:17" x14ac:dyDescent="0.2">
      <c r="A702" s="457"/>
      <c r="C702" s="675" t="s">
        <v>1723</v>
      </c>
      <c r="D702" s="940" t="s">
        <v>532</v>
      </c>
      <c r="E702" s="940" t="s">
        <v>532</v>
      </c>
      <c r="F702" s="675" t="s">
        <v>1705</v>
      </c>
      <c r="G702" s="940" t="s">
        <v>630</v>
      </c>
      <c r="H702" s="940" t="s">
        <v>630</v>
      </c>
      <c r="I702" s="675" t="b">
        <v>0</v>
      </c>
      <c r="J702" s="473">
        <v>1</v>
      </c>
      <c r="K702" s="675" t="s">
        <v>1255</v>
      </c>
      <c r="L702" s="474">
        <v>11.443</v>
      </c>
      <c r="M702" s="471">
        <f t="shared" si="30"/>
        <v>3.15</v>
      </c>
      <c r="N702" s="472">
        <f t="shared" si="31"/>
        <v>36.045449999999995</v>
      </c>
      <c r="O702" s="675"/>
      <c r="Q702" s="457"/>
    </row>
    <row r="703" spans="1:17" x14ac:dyDescent="0.2">
      <c r="A703" s="457"/>
      <c r="C703" s="675" t="s">
        <v>1755</v>
      </c>
      <c r="D703" s="940" t="s">
        <v>532</v>
      </c>
      <c r="E703" s="940" t="s">
        <v>532</v>
      </c>
      <c r="F703" s="675" t="s">
        <v>1717</v>
      </c>
      <c r="G703" s="940" t="s">
        <v>590</v>
      </c>
      <c r="H703" s="940" t="s">
        <v>1735</v>
      </c>
      <c r="I703" s="675" t="b">
        <v>0</v>
      </c>
      <c r="J703" s="473">
        <v>1</v>
      </c>
      <c r="K703" s="675" t="s">
        <v>1255</v>
      </c>
      <c r="L703" s="474">
        <v>2.81</v>
      </c>
      <c r="M703" s="471">
        <f t="shared" si="30"/>
        <v>3.15</v>
      </c>
      <c r="N703" s="472">
        <f t="shared" si="31"/>
        <v>8.8514999999999997</v>
      </c>
      <c r="O703" s="675"/>
      <c r="Q703" s="457"/>
    </row>
    <row r="704" spans="1:17" x14ac:dyDescent="0.2">
      <c r="A704" s="457"/>
      <c r="C704" s="675" t="s">
        <v>1701</v>
      </c>
      <c r="D704" s="940" t="s">
        <v>391</v>
      </c>
      <c r="E704" s="940" t="s">
        <v>391</v>
      </c>
      <c r="F704" s="675" t="s">
        <v>1677</v>
      </c>
      <c r="G704" s="940" t="s">
        <v>366</v>
      </c>
      <c r="H704" s="940" t="s">
        <v>366</v>
      </c>
      <c r="I704" s="675" t="b">
        <v>0</v>
      </c>
      <c r="J704" s="473">
        <v>1</v>
      </c>
      <c r="K704" s="675" t="s">
        <v>1255</v>
      </c>
      <c r="L704" s="474">
        <v>9.4499999999999993</v>
      </c>
      <c r="M704" s="471">
        <f t="shared" si="30"/>
        <v>3.15</v>
      </c>
      <c r="N704" s="472">
        <f t="shared" si="31"/>
        <v>29.767499999999998</v>
      </c>
      <c r="O704" s="675"/>
      <c r="Q704" s="457"/>
    </row>
    <row r="705" spans="1:17" x14ac:dyDescent="0.2">
      <c r="A705" s="457"/>
      <c r="C705" s="675" t="s">
        <v>1701</v>
      </c>
      <c r="D705" s="940" t="s">
        <v>391</v>
      </c>
      <c r="E705" s="940" t="s">
        <v>391</v>
      </c>
      <c r="F705" s="675" t="s">
        <v>1704</v>
      </c>
      <c r="G705" s="940" t="s">
        <v>507</v>
      </c>
      <c r="H705" s="940" t="s">
        <v>507</v>
      </c>
      <c r="I705" s="675" t="b">
        <v>0</v>
      </c>
      <c r="J705" s="473">
        <v>1</v>
      </c>
      <c r="K705" s="675" t="s">
        <v>1255</v>
      </c>
      <c r="L705" s="474">
        <v>1.3</v>
      </c>
      <c r="M705" s="471">
        <f t="shared" si="30"/>
        <v>3.15</v>
      </c>
      <c r="N705" s="472">
        <f t="shared" si="31"/>
        <v>4.0949999999999998</v>
      </c>
      <c r="O705" s="675"/>
      <c r="Q705" s="457"/>
    </row>
    <row r="706" spans="1:17" x14ac:dyDescent="0.2">
      <c r="A706" s="457"/>
      <c r="C706" s="675" t="s">
        <v>1756</v>
      </c>
      <c r="D706" s="940" t="s">
        <v>536</v>
      </c>
      <c r="E706" s="940" t="s">
        <v>536</v>
      </c>
      <c r="F706" s="675" t="s">
        <v>1762</v>
      </c>
      <c r="G706" s="940" t="s">
        <v>522</v>
      </c>
      <c r="H706" s="940" t="s">
        <v>522</v>
      </c>
      <c r="I706" s="675" t="b">
        <v>0</v>
      </c>
      <c r="J706" s="473">
        <v>1</v>
      </c>
      <c r="K706" s="675" t="s">
        <v>1255</v>
      </c>
      <c r="L706" s="474">
        <v>9.375</v>
      </c>
      <c r="M706" s="471">
        <f t="shared" si="30"/>
        <v>3.15</v>
      </c>
      <c r="N706" s="472">
        <f t="shared" si="31"/>
        <v>29.53125</v>
      </c>
      <c r="O706" s="675"/>
      <c r="Q706" s="457"/>
    </row>
    <row r="707" spans="1:17" x14ac:dyDescent="0.2">
      <c r="A707" s="457"/>
      <c r="C707" s="675" t="s">
        <v>1703</v>
      </c>
      <c r="D707" s="940" t="s">
        <v>507</v>
      </c>
      <c r="E707" s="940" t="s">
        <v>507</v>
      </c>
      <c r="F707" s="675" t="s">
        <v>1718</v>
      </c>
      <c r="G707" s="940" t="s">
        <v>590</v>
      </c>
      <c r="H707" s="940" t="s">
        <v>1735</v>
      </c>
      <c r="I707" s="675" t="b">
        <v>0</v>
      </c>
      <c r="J707" s="473">
        <v>1</v>
      </c>
      <c r="K707" s="675" t="s">
        <v>1255</v>
      </c>
      <c r="L707" s="474">
        <v>2.1</v>
      </c>
      <c r="M707" s="471">
        <f t="shared" si="30"/>
        <v>3.15</v>
      </c>
      <c r="N707" s="472">
        <f t="shared" si="31"/>
        <v>6.6150000000000002</v>
      </c>
      <c r="O707" s="675"/>
      <c r="Q707" s="457"/>
    </row>
    <row r="708" spans="1:17" x14ac:dyDescent="0.2">
      <c r="A708" s="457"/>
      <c r="C708" s="675" t="s">
        <v>1704</v>
      </c>
      <c r="D708" s="940" t="s">
        <v>507</v>
      </c>
      <c r="E708" s="940" t="s">
        <v>507</v>
      </c>
      <c r="F708" s="675" t="s">
        <v>1682</v>
      </c>
      <c r="G708" s="940" t="s">
        <v>527</v>
      </c>
      <c r="H708" s="940" t="s">
        <v>527</v>
      </c>
      <c r="I708" s="675" t="b">
        <v>0</v>
      </c>
      <c r="J708" s="473">
        <v>1</v>
      </c>
      <c r="K708" s="675" t="s">
        <v>1255</v>
      </c>
      <c r="L708" s="474">
        <v>2.8</v>
      </c>
      <c r="M708" s="471">
        <f t="shared" si="30"/>
        <v>3.15</v>
      </c>
      <c r="N708" s="472">
        <f t="shared" si="31"/>
        <v>8.8199999999999985</v>
      </c>
      <c r="O708" s="675"/>
      <c r="Q708" s="457"/>
    </row>
    <row r="709" spans="1:17" x14ac:dyDescent="0.2">
      <c r="A709" s="457"/>
      <c r="C709" s="675" t="s">
        <v>1704</v>
      </c>
      <c r="D709" s="940" t="s">
        <v>507</v>
      </c>
      <c r="E709" s="940" t="s">
        <v>507</v>
      </c>
      <c r="F709" s="675" t="s">
        <v>1687</v>
      </c>
      <c r="G709" s="940" t="s">
        <v>625</v>
      </c>
      <c r="H709" s="940" t="s">
        <v>625</v>
      </c>
      <c r="I709" s="675" t="b">
        <v>0</v>
      </c>
      <c r="J709" s="473">
        <v>1</v>
      </c>
      <c r="K709" s="675" t="s">
        <v>1255</v>
      </c>
      <c r="L709" s="474">
        <v>2.2999999999999998</v>
      </c>
      <c r="M709" s="471">
        <f t="shared" si="30"/>
        <v>3.15</v>
      </c>
      <c r="N709" s="472">
        <f t="shared" si="31"/>
        <v>7.2449999999999992</v>
      </c>
      <c r="O709" s="675"/>
      <c r="Q709" s="457"/>
    </row>
    <row r="710" spans="1:17" x14ac:dyDescent="0.2">
      <c r="A710" s="457"/>
      <c r="C710" s="675" t="s">
        <v>1704</v>
      </c>
      <c r="D710" s="940" t="s">
        <v>507</v>
      </c>
      <c r="E710" s="940" t="s">
        <v>507</v>
      </c>
      <c r="F710" s="675" t="s">
        <v>1737</v>
      </c>
      <c r="G710" s="940" t="s">
        <v>363</v>
      </c>
      <c r="H710" s="940" t="s">
        <v>363</v>
      </c>
      <c r="I710" s="675" t="b">
        <v>0</v>
      </c>
      <c r="J710" s="473">
        <v>2</v>
      </c>
      <c r="K710" s="675" t="s">
        <v>1255</v>
      </c>
      <c r="L710" s="474">
        <v>15.071999999999999</v>
      </c>
      <c r="M710" s="471">
        <f t="shared" si="30"/>
        <v>3.15</v>
      </c>
      <c r="N710" s="472">
        <f t="shared" si="31"/>
        <v>47.476799999999997</v>
      </c>
      <c r="O710" s="675"/>
      <c r="Q710" s="457"/>
    </row>
    <row r="711" spans="1:17" x14ac:dyDescent="0.2">
      <c r="A711" s="457"/>
      <c r="C711" s="675" t="s">
        <v>1704</v>
      </c>
      <c r="D711" s="940" t="s">
        <v>507</v>
      </c>
      <c r="E711" s="940" t="s">
        <v>507</v>
      </c>
      <c r="F711" s="675" t="s">
        <v>1707</v>
      </c>
      <c r="G711" s="940" t="s">
        <v>630</v>
      </c>
      <c r="H711" s="940" t="s">
        <v>630</v>
      </c>
      <c r="I711" s="675" t="b">
        <v>0</v>
      </c>
      <c r="J711" s="473">
        <v>1</v>
      </c>
      <c r="K711" s="675" t="s">
        <v>1255</v>
      </c>
      <c r="L711" s="474">
        <v>3.4</v>
      </c>
      <c r="M711" s="471">
        <f t="shared" si="30"/>
        <v>3.15</v>
      </c>
      <c r="N711" s="472">
        <f t="shared" si="31"/>
        <v>10.709999999999999</v>
      </c>
      <c r="O711" s="675"/>
      <c r="Q711" s="457"/>
    </row>
    <row r="712" spans="1:17" x14ac:dyDescent="0.2">
      <c r="A712" s="457"/>
      <c r="C712" s="675" t="s">
        <v>1707</v>
      </c>
      <c r="D712" s="940" t="s">
        <v>630</v>
      </c>
      <c r="E712" s="940" t="s">
        <v>630</v>
      </c>
      <c r="F712" s="680" t="s">
        <v>1687</v>
      </c>
      <c r="G712" s="940" t="s">
        <v>625</v>
      </c>
      <c r="H712" s="940" t="s">
        <v>625</v>
      </c>
      <c r="I712" s="675" t="b">
        <v>0</v>
      </c>
      <c r="J712" s="473">
        <v>5</v>
      </c>
      <c r="K712" s="675" t="s">
        <v>1255</v>
      </c>
      <c r="L712" s="474">
        <v>13.3714</v>
      </c>
      <c r="M712" s="471">
        <f t="shared" si="30"/>
        <v>3.15</v>
      </c>
      <c r="N712" s="472">
        <f t="shared" si="31"/>
        <v>42.119909999999997</v>
      </c>
      <c r="O712" s="675"/>
      <c r="Q712" s="457"/>
    </row>
    <row r="713" spans="1:17" x14ac:dyDescent="0.2">
      <c r="A713" s="457"/>
      <c r="C713" s="675" t="s">
        <v>1707</v>
      </c>
      <c r="D713" s="940" t="s">
        <v>630</v>
      </c>
      <c r="E713" s="940" t="s">
        <v>630</v>
      </c>
      <c r="F713" s="675" t="s">
        <v>1691</v>
      </c>
      <c r="G713" s="940" t="s">
        <v>625</v>
      </c>
      <c r="H713" s="940" t="s">
        <v>625</v>
      </c>
      <c r="I713" s="675" t="b">
        <v>0</v>
      </c>
      <c r="J713" s="473">
        <v>2</v>
      </c>
      <c r="K713" s="675" t="s">
        <v>1255</v>
      </c>
      <c r="L713" s="474">
        <v>5.3000000000000007</v>
      </c>
      <c r="M713" s="471">
        <f t="shared" si="30"/>
        <v>3.15</v>
      </c>
      <c r="N713" s="472">
        <f t="shared" si="31"/>
        <v>16.695</v>
      </c>
      <c r="O713" s="675"/>
      <c r="Q713" s="457"/>
    </row>
    <row r="714" spans="1:17" x14ac:dyDescent="0.2">
      <c r="A714" s="457"/>
      <c r="C714" s="675" t="s">
        <v>1707</v>
      </c>
      <c r="D714" s="940" t="s">
        <v>630</v>
      </c>
      <c r="E714" s="940" t="s">
        <v>630</v>
      </c>
      <c r="F714" s="675" t="s">
        <v>1704</v>
      </c>
      <c r="G714" s="940" t="s">
        <v>507</v>
      </c>
      <c r="H714" s="940" t="s">
        <v>507</v>
      </c>
      <c r="I714" s="675" t="b">
        <v>0</v>
      </c>
      <c r="J714" s="473">
        <v>1</v>
      </c>
      <c r="K714" s="675" t="s">
        <v>1255</v>
      </c>
      <c r="L714" s="474">
        <v>3.7</v>
      </c>
      <c r="M714" s="471">
        <f t="shared" si="30"/>
        <v>3.15</v>
      </c>
      <c r="N714" s="472">
        <f t="shared" si="31"/>
        <v>11.654999999999999</v>
      </c>
      <c r="O714" s="675"/>
      <c r="Q714" s="457"/>
    </row>
    <row r="715" spans="1:17" x14ac:dyDescent="0.2">
      <c r="A715" s="457"/>
      <c r="C715" s="675" t="s">
        <v>1707</v>
      </c>
      <c r="D715" s="940" t="s">
        <v>630</v>
      </c>
      <c r="E715" s="940" t="s">
        <v>630</v>
      </c>
      <c r="F715" s="675" t="s">
        <v>1758</v>
      </c>
      <c r="G715" s="940" t="s">
        <v>633</v>
      </c>
      <c r="H715" s="940" t="s">
        <v>633</v>
      </c>
      <c r="I715" s="675" t="b">
        <v>0</v>
      </c>
      <c r="J715" s="473">
        <v>1</v>
      </c>
      <c r="K715" s="675" t="s">
        <v>1255</v>
      </c>
      <c r="L715" s="474">
        <v>5.0999999999999996</v>
      </c>
      <c r="M715" s="471">
        <f t="shared" si="30"/>
        <v>3.15</v>
      </c>
      <c r="N715" s="472">
        <f t="shared" si="31"/>
        <v>16.064999999999998</v>
      </c>
      <c r="O715" s="675"/>
      <c r="Q715" s="457"/>
    </row>
    <row r="716" spans="1:17" x14ac:dyDescent="0.2">
      <c r="A716" s="457"/>
      <c r="C716" s="675" t="s">
        <v>1709</v>
      </c>
      <c r="D716" s="940" t="s">
        <v>630</v>
      </c>
      <c r="E716" s="940" t="s">
        <v>630</v>
      </c>
      <c r="F716" s="675" t="s">
        <v>1701</v>
      </c>
      <c r="G716" s="940" t="s">
        <v>391</v>
      </c>
      <c r="H716" s="940" t="s">
        <v>391</v>
      </c>
      <c r="I716" s="675" t="b">
        <v>0</v>
      </c>
      <c r="J716" s="473">
        <v>1</v>
      </c>
      <c r="K716" s="675" t="s">
        <v>1255</v>
      </c>
      <c r="L716" s="474">
        <v>3</v>
      </c>
      <c r="M716" s="471">
        <f t="shared" si="30"/>
        <v>3.15</v>
      </c>
      <c r="N716" s="472">
        <f t="shared" si="31"/>
        <v>9.4499999999999993</v>
      </c>
      <c r="O716" s="675"/>
      <c r="Q716" s="457"/>
    </row>
    <row r="717" spans="1:17" x14ac:dyDescent="0.2">
      <c r="A717" s="457"/>
      <c r="C717" s="675" t="s">
        <v>1713</v>
      </c>
      <c r="D717" s="940" t="s">
        <v>590</v>
      </c>
      <c r="E717" s="940" t="s">
        <v>1735</v>
      </c>
      <c r="F717" s="675" t="s">
        <v>1763</v>
      </c>
      <c r="G717" s="940" t="s">
        <v>522</v>
      </c>
      <c r="H717" s="940" t="s">
        <v>522</v>
      </c>
      <c r="I717" s="675" t="b">
        <v>0</v>
      </c>
      <c r="J717" s="473">
        <v>1</v>
      </c>
      <c r="K717" s="675" t="s">
        <v>1255</v>
      </c>
      <c r="L717" s="474">
        <v>13.237</v>
      </c>
      <c r="M717" s="471">
        <f t="shared" si="30"/>
        <v>3.15</v>
      </c>
      <c r="N717" s="472">
        <f t="shared" si="31"/>
        <v>41.696550000000002</v>
      </c>
      <c r="O717" s="675"/>
      <c r="Q717" s="457"/>
    </row>
    <row r="718" spans="1:17" x14ac:dyDescent="0.2">
      <c r="A718" s="457"/>
      <c r="C718" s="675" t="s">
        <v>1715</v>
      </c>
      <c r="D718" s="940" t="s">
        <v>590</v>
      </c>
      <c r="E718" s="940" t="s">
        <v>1735</v>
      </c>
      <c r="F718" s="675" t="s">
        <v>1684</v>
      </c>
      <c r="G718" s="940" t="s">
        <v>615</v>
      </c>
      <c r="H718" s="940" t="s">
        <v>615</v>
      </c>
      <c r="I718" s="675" t="b">
        <v>0</v>
      </c>
      <c r="J718" s="473">
        <v>1</v>
      </c>
      <c r="K718" s="675" t="s">
        <v>1255</v>
      </c>
      <c r="L718" s="474">
        <v>3.6739999999999999</v>
      </c>
      <c r="M718" s="471">
        <f t="shared" si="30"/>
        <v>3.15</v>
      </c>
      <c r="N718" s="472">
        <f t="shared" si="31"/>
        <v>11.5731</v>
      </c>
      <c r="O718" s="675"/>
      <c r="Q718" s="457"/>
    </row>
    <row r="719" spans="1:17" x14ac:dyDescent="0.2">
      <c r="A719" s="457"/>
      <c r="C719" s="675" t="s">
        <v>1725</v>
      </c>
      <c r="D719" s="940" t="s">
        <v>617</v>
      </c>
      <c r="E719" s="940" t="s">
        <v>617</v>
      </c>
      <c r="F719" s="675" t="s">
        <v>1737</v>
      </c>
      <c r="G719" s="940" t="s">
        <v>363</v>
      </c>
      <c r="H719" s="940" t="s">
        <v>363</v>
      </c>
      <c r="I719" s="675" t="b">
        <v>0</v>
      </c>
      <c r="J719" s="473">
        <v>3</v>
      </c>
      <c r="K719" s="675" t="s">
        <v>1255</v>
      </c>
      <c r="L719" s="474">
        <v>6.8100000000000005</v>
      </c>
      <c r="M719" s="471">
        <f t="shared" si="30"/>
        <v>3.15</v>
      </c>
      <c r="N719" s="472">
        <f t="shared" si="31"/>
        <v>21.451499999999999</v>
      </c>
      <c r="O719" s="675"/>
      <c r="Q719" s="457"/>
    </row>
    <row r="720" spans="1:17" x14ac:dyDescent="0.2">
      <c r="A720" s="457"/>
      <c r="C720" s="675" t="s">
        <v>1725</v>
      </c>
      <c r="D720" s="940" t="s">
        <v>617</v>
      </c>
      <c r="E720" s="940" t="s">
        <v>617</v>
      </c>
      <c r="F720" s="675" t="s">
        <v>1762</v>
      </c>
      <c r="G720" s="940" t="s">
        <v>522</v>
      </c>
      <c r="H720" s="940" t="s">
        <v>522</v>
      </c>
      <c r="I720" s="675" t="b">
        <v>0</v>
      </c>
      <c r="J720" s="473">
        <v>2</v>
      </c>
      <c r="K720" s="675" t="s">
        <v>1255</v>
      </c>
      <c r="L720" s="474">
        <v>12.818999999999999</v>
      </c>
      <c r="M720" s="471">
        <f t="shared" si="30"/>
        <v>3.15</v>
      </c>
      <c r="N720" s="472">
        <f t="shared" si="31"/>
        <v>40.379849999999998</v>
      </c>
      <c r="O720" s="675"/>
      <c r="Q720" s="457"/>
    </row>
    <row r="721" spans="1:17" x14ac:dyDescent="0.2">
      <c r="A721" s="457"/>
      <c r="C721" s="675" t="s">
        <v>1759</v>
      </c>
      <c r="D721" s="940" t="s">
        <v>633</v>
      </c>
      <c r="E721" s="940" t="s">
        <v>633</v>
      </c>
      <c r="F721" s="675" t="s">
        <v>1694</v>
      </c>
      <c r="G721" s="940" t="s">
        <v>601</v>
      </c>
      <c r="H721" s="940" t="s">
        <v>601</v>
      </c>
      <c r="I721" s="675" t="b">
        <v>0</v>
      </c>
      <c r="J721" s="473">
        <v>1</v>
      </c>
      <c r="K721" s="675" t="s">
        <v>1255</v>
      </c>
      <c r="L721" s="474">
        <v>12.555999999999999</v>
      </c>
      <c r="M721" s="471">
        <f t="shared" si="30"/>
        <v>3.15</v>
      </c>
      <c r="N721" s="472">
        <f t="shared" si="31"/>
        <v>39.551399999999994</v>
      </c>
      <c r="O721" s="675"/>
      <c r="Q721" s="457"/>
    </row>
    <row r="722" spans="1:17" x14ac:dyDescent="0.2">
      <c r="A722" s="457"/>
      <c r="C722" s="675" t="s">
        <v>1759</v>
      </c>
      <c r="D722" s="940" t="s">
        <v>633</v>
      </c>
      <c r="E722" s="940" t="s">
        <v>633</v>
      </c>
      <c r="F722" s="675" t="s">
        <v>1754</v>
      </c>
      <c r="G722" s="940" t="s">
        <v>588</v>
      </c>
      <c r="H722" s="940" t="s">
        <v>588</v>
      </c>
      <c r="I722" s="675" t="b">
        <v>0</v>
      </c>
      <c r="J722" s="473">
        <v>1</v>
      </c>
      <c r="K722" s="675" t="s">
        <v>1255</v>
      </c>
      <c r="L722" s="474">
        <v>8.7899999999999991</v>
      </c>
      <c r="M722" s="471">
        <f t="shared" si="30"/>
        <v>3.15</v>
      </c>
      <c r="N722" s="472">
        <f t="shared" si="31"/>
        <v>27.688499999999998</v>
      </c>
      <c r="O722" s="675"/>
      <c r="Q722" s="457"/>
    </row>
    <row r="723" spans="1:17" x14ac:dyDescent="0.2">
      <c r="A723" s="457"/>
      <c r="C723" s="675" t="s">
        <v>1759</v>
      </c>
      <c r="D723" s="940" t="s">
        <v>633</v>
      </c>
      <c r="E723" s="940" t="s">
        <v>633</v>
      </c>
      <c r="F723" s="675" t="s">
        <v>1704</v>
      </c>
      <c r="G723" s="940" t="s">
        <v>507</v>
      </c>
      <c r="H723" s="940" t="s">
        <v>507</v>
      </c>
      <c r="I723" s="675" t="b">
        <v>0</v>
      </c>
      <c r="J723" s="473">
        <v>1</v>
      </c>
      <c r="K723" s="675" t="s">
        <v>1255</v>
      </c>
      <c r="L723" s="474">
        <v>3.66</v>
      </c>
      <c r="M723" s="471">
        <f t="shared" si="30"/>
        <v>3.15</v>
      </c>
      <c r="N723" s="472">
        <f t="shared" si="31"/>
        <v>11.529</v>
      </c>
      <c r="O723" s="675"/>
      <c r="Q723" s="457"/>
    </row>
    <row r="724" spans="1:17" x14ac:dyDescent="0.2">
      <c r="A724" s="457"/>
      <c r="C724" s="675" t="s">
        <v>1759</v>
      </c>
      <c r="D724" s="940" t="s">
        <v>633</v>
      </c>
      <c r="E724" s="940" t="s">
        <v>633</v>
      </c>
      <c r="F724" s="675" t="s">
        <v>1761</v>
      </c>
      <c r="G724" s="940" t="s">
        <v>522</v>
      </c>
      <c r="H724" s="940" t="s">
        <v>522</v>
      </c>
      <c r="I724" s="675" t="b">
        <v>0</v>
      </c>
      <c r="J724" s="473">
        <v>1</v>
      </c>
      <c r="K724" s="675" t="s">
        <v>1255</v>
      </c>
      <c r="L724" s="474">
        <v>9.2279999999999998</v>
      </c>
      <c r="M724" s="471">
        <f t="shared" si="30"/>
        <v>3.15</v>
      </c>
      <c r="N724" s="472">
        <f t="shared" si="31"/>
        <v>29.068199999999997</v>
      </c>
      <c r="O724" s="675"/>
      <c r="Q724" s="457"/>
    </row>
    <row r="725" spans="1:17" x14ac:dyDescent="0.2">
      <c r="A725" s="457"/>
      <c r="C725" s="675" t="s">
        <v>1760</v>
      </c>
      <c r="D725" s="940" t="s">
        <v>590</v>
      </c>
      <c r="E725" s="940" t="s">
        <v>1735</v>
      </c>
      <c r="F725" s="675" t="s">
        <v>1712</v>
      </c>
      <c r="G725" s="940" t="s">
        <v>402</v>
      </c>
      <c r="H725" s="940" t="s">
        <v>402</v>
      </c>
      <c r="I725" s="675" t="b">
        <v>0</v>
      </c>
      <c r="J725" s="473">
        <v>1</v>
      </c>
      <c r="K725" s="675" t="s">
        <v>1255</v>
      </c>
      <c r="L725" s="474">
        <v>2.9670000000000001</v>
      </c>
      <c r="M725" s="471">
        <f t="shared" si="30"/>
        <v>3.15</v>
      </c>
      <c r="N725" s="472">
        <f t="shared" si="31"/>
        <v>9.34605</v>
      </c>
      <c r="O725" s="675"/>
      <c r="Q725" s="457"/>
    </row>
    <row r="726" spans="1:17" x14ac:dyDescent="0.2">
      <c r="A726" s="457"/>
      <c r="C726" s="675" t="s">
        <v>1717</v>
      </c>
      <c r="D726" s="940" t="s">
        <v>590</v>
      </c>
      <c r="E726" s="940" t="s">
        <v>1735</v>
      </c>
      <c r="F726" s="675" t="s">
        <v>1728</v>
      </c>
      <c r="G726" s="940" t="s">
        <v>560</v>
      </c>
      <c r="H726" s="940" t="s">
        <v>560</v>
      </c>
      <c r="I726" s="675" t="b">
        <v>0</v>
      </c>
      <c r="J726" s="473">
        <v>1</v>
      </c>
      <c r="K726" s="675" t="s">
        <v>1255</v>
      </c>
      <c r="L726" s="474">
        <v>3.27</v>
      </c>
      <c r="M726" s="471">
        <f t="shared" si="30"/>
        <v>3.15</v>
      </c>
      <c r="N726" s="472">
        <f t="shared" si="31"/>
        <v>10.3005</v>
      </c>
      <c r="O726" s="675"/>
      <c r="Q726" s="457"/>
    </row>
    <row r="727" spans="1:17" x14ac:dyDescent="0.2">
      <c r="A727" s="457"/>
      <c r="C727" s="675" t="s">
        <v>1717</v>
      </c>
      <c r="D727" s="940" t="s">
        <v>590</v>
      </c>
      <c r="E727" s="940" t="s">
        <v>1735</v>
      </c>
      <c r="F727" s="675" t="s">
        <v>1682</v>
      </c>
      <c r="G727" s="940" t="s">
        <v>527</v>
      </c>
      <c r="H727" s="940" t="s">
        <v>527</v>
      </c>
      <c r="I727" s="675" t="b">
        <v>0</v>
      </c>
      <c r="J727" s="473">
        <v>1</v>
      </c>
      <c r="K727" s="675" t="s">
        <v>1255</v>
      </c>
      <c r="L727" s="474">
        <v>4.4000000000000004</v>
      </c>
      <c r="M727" s="471">
        <f t="shared" si="30"/>
        <v>3.15</v>
      </c>
      <c r="N727" s="472">
        <f t="shared" si="31"/>
        <v>13.860000000000001</v>
      </c>
      <c r="O727" s="675"/>
      <c r="Q727" s="457"/>
    </row>
    <row r="728" spans="1:17" x14ac:dyDescent="0.2">
      <c r="A728" s="457"/>
      <c r="C728" s="675" t="s">
        <v>1717</v>
      </c>
      <c r="D728" s="940" t="s">
        <v>590</v>
      </c>
      <c r="E728" s="940" t="s">
        <v>1735</v>
      </c>
      <c r="F728" s="675" t="s">
        <v>1684</v>
      </c>
      <c r="G728" s="940" t="s">
        <v>615</v>
      </c>
      <c r="H728" s="940" t="s">
        <v>615</v>
      </c>
      <c r="I728" s="675" t="b">
        <v>0</v>
      </c>
      <c r="J728" s="473">
        <v>1</v>
      </c>
      <c r="K728" s="675" t="s">
        <v>1255</v>
      </c>
      <c r="L728" s="474">
        <v>3.9009999999999998</v>
      </c>
      <c r="M728" s="471">
        <f t="shared" si="30"/>
        <v>3.15</v>
      </c>
      <c r="N728" s="472">
        <f t="shared" si="31"/>
        <v>12.28815</v>
      </c>
      <c r="O728" s="675"/>
      <c r="Q728" s="457"/>
    </row>
    <row r="729" spans="1:17" x14ac:dyDescent="0.2">
      <c r="A729" s="457"/>
      <c r="C729" s="675" t="s">
        <v>1717</v>
      </c>
      <c r="D729" s="940" t="s">
        <v>590</v>
      </c>
      <c r="E729" s="940" t="s">
        <v>1735</v>
      </c>
      <c r="F729" s="675" t="s">
        <v>1685</v>
      </c>
      <c r="G729" s="940" t="s">
        <v>615</v>
      </c>
      <c r="H729" s="940" t="s">
        <v>615</v>
      </c>
      <c r="I729" s="675" t="b">
        <v>0</v>
      </c>
      <c r="J729" s="473">
        <v>1</v>
      </c>
      <c r="K729" s="675" t="s">
        <v>1255</v>
      </c>
      <c r="L729" s="474">
        <v>2.3199999999999998</v>
      </c>
      <c r="M729" s="471">
        <f t="shared" si="30"/>
        <v>3.15</v>
      </c>
      <c r="N729" s="472">
        <f t="shared" si="31"/>
        <v>7.3079999999999989</v>
      </c>
      <c r="O729" s="675"/>
      <c r="Q729" s="457"/>
    </row>
    <row r="730" spans="1:17" x14ac:dyDescent="0.2">
      <c r="A730" s="457"/>
      <c r="C730" s="675" t="s">
        <v>1717</v>
      </c>
      <c r="D730" s="940" t="s">
        <v>590</v>
      </c>
      <c r="E730" s="940" t="s">
        <v>1735</v>
      </c>
      <c r="F730" s="675" t="s">
        <v>1687</v>
      </c>
      <c r="G730" s="940" t="s">
        <v>625</v>
      </c>
      <c r="H730" s="940" t="s">
        <v>625</v>
      </c>
      <c r="I730" s="675" t="b">
        <v>0</v>
      </c>
      <c r="J730" s="473">
        <v>2</v>
      </c>
      <c r="K730" s="675" t="s">
        <v>1255</v>
      </c>
      <c r="L730" s="474">
        <v>7.4090000000000007</v>
      </c>
      <c r="M730" s="471">
        <f t="shared" si="30"/>
        <v>3.15</v>
      </c>
      <c r="N730" s="472">
        <f t="shared" si="31"/>
        <v>23.338350000000002</v>
      </c>
      <c r="O730" s="675"/>
      <c r="Q730" s="457"/>
    </row>
    <row r="731" spans="1:17" x14ac:dyDescent="0.2">
      <c r="A731" s="457"/>
      <c r="C731" s="675" t="s">
        <v>1717</v>
      </c>
      <c r="D731" s="940" t="s">
        <v>590</v>
      </c>
      <c r="E731" s="940" t="s">
        <v>1735</v>
      </c>
      <c r="F731" s="675" t="s">
        <v>1750</v>
      </c>
      <c r="G731" s="940" t="s">
        <v>625</v>
      </c>
      <c r="H731" s="940" t="s">
        <v>625</v>
      </c>
      <c r="I731" s="675" t="b">
        <v>0</v>
      </c>
      <c r="J731" s="473">
        <v>1</v>
      </c>
      <c r="K731" s="675" t="s">
        <v>1255</v>
      </c>
      <c r="L731" s="474">
        <v>4.0999999999999996</v>
      </c>
      <c r="M731" s="471">
        <f t="shared" si="30"/>
        <v>3.15</v>
      </c>
      <c r="N731" s="472">
        <f t="shared" si="31"/>
        <v>12.914999999999999</v>
      </c>
      <c r="O731" s="675"/>
      <c r="Q731" s="457"/>
    </row>
    <row r="732" spans="1:17" x14ac:dyDescent="0.2">
      <c r="A732" s="457"/>
      <c r="C732" s="675" t="s">
        <v>1718</v>
      </c>
      <c r="D732" s="940" t="s">
        <v>590</v>
      </c>
      <c r="E732" s="940" t="s">
        <v>1735</v>
      </c>
      <c r="F732" s="675" t="s">
        <v>1703</v>
      </c>
      <c r="G732" s="940" t="s">
        <v>507</v>
      </c>
      <c r="H732" s="940" t="s">
        <v>507</v>
      </c>
      <c r="I732" s="675" t="b">
        <v>0</v>
      </c>
      <c r="J732" s="473">
        <v>1</v>
      </c>
      <c r="K732" s="675" t="s">
        <v>1255</v>
      </c>
      <c r="L732" s="474">
        <v>2.1</v>
      </c>
      <c r="M732" s="471">
        <f t="shared" si="30"/>
        <v>3.15</v>
      </c>
      <c r="N732" s="472">
        <f t="shared" si="31"/>
        <v>6.6150000000000002</v>
      </c>
      <c r="O732" s="675"/>
      <c r="Q732" s="457"/>
    </row>
    <row r="733" spans="1:17" x14ac:dyDescent="0.2">
      <c r="A733" s="457"/>
      <c r="C733" s="675" t="s">
        <v>1719</v>
      </c>
      <c r="D733" s="940" t="s">
        <v>590</v>
      </c>
      <c r="E733" s="940" t="s">
        <v>1735</v>
      </c>
      <c r="F733" s="675" t="s">
        <v>1687</v>
      </c>
      <c r="G733" s="940" t="s">
        <v>625</v>
      </c>
      <c r="H733" s="940" t="s">
        <v>625</v>
      </c>
      <c r="I733" s="675" t="b">
        <v>0</v>
      </c>
      <c r="J733" s="473">
        <v>2</v>
      </c>
      <c r="K733" s="675" t="s">
        <v>1255</v>
      </c>
      <c r="L733" s="474">
        <v>12.743</v>
      </c>
      <c r="M733" s="471">
        <f t="shared" ref="M733:M738" si="32">IF(K733="","", INDEX(CNTR_EFListSelected,MATCH(K733,CORSIA_FuelsList,0)))</f>
        <v>3.15</v>
      </c>
      <c r="N733" s="472">
        <f t="shared" ref="N733:N738" si="33">IF(COUNT(L733:M733)=2,L733*M733,"")</f>
        <v>40.140450000000001</v>
      </c>
      <c r="O733" s="675"/>
      <c r="Q733" s="457"/>
    </row>
    <row r="734" spans="1:17" x14ac:dyDescent="0.2">
      <c r="A734" s="457"/>
      <c r="C734" s="675" t="s">
        <v>1761</v>
      </c>
      <c r="D734" s="940" t="s">
        <v>522</v>
      </c>
      <c r="E734" s="940" t="s">
        <v>522</v>
      </c>
      <c r="F734" s="675" t="s">
        <v>1698</v>
      </c>
      <c r="G734" s="940" t="s">
        <v>631</v>
      </c>
      <c r="H734" s="940" t="s">
        <v>1735</v>
      </c>
      <c r="I734" s="675" t="b">
        <v>0</v>
      </c>
      <c r="J734" s="473">
        <v>1</v>
      </c>
      <c r="K734" s="675" t="s">
        <v>1255</v>
      </c>
      <c r="L734" s="474">
        <v>7.6139999999999999</v>
      </c>
      <c r="M734" s="471">
        <f t="shared" si="32"/>
        <v>3.15</v>
      </c>
      <c r="N734" s="472">
        <f t="shared" si="33"/>
        <v>23.984099999999998</v>
      </c>
      <c r="O734" s="675"/>
      <c r="Q734" s="457"/>
    </row>
    <row r="735" spans="1:17" x14ac:dyDescent="0.2">
      <c r="A735" s="457"/>
      <c r="C735" s="675" t="s">
        <v>1761</v>
      </c>
      <c r="D735" s="940" t="s">
        <v>522</v>
      </c>
      <c r="E735" s="940" t="s">
        <v>522</v>
      </c>
      <c r="F735" s="675" t="s">
        <v>1757</v>
      </c>
      <c r="G735" s="940" t="s">
        <v>633</v>
      </c>
      <c r="H735" s="940" t="s">
        <v>633</v>
      </c>
      <c r="I735" s="675" t="b">
        <v>0</v>
      </c>
      <c r="J735" s="473">
        <v>1</v>
      </c>
      <c r="K735" s="675" t="s">
        <v>1255</v>
      </c>
      <c r="L735" s="474">
        <v>9.5280000000000005</v>
      </c>
      <c r="M735" s="471">
        <f t="shared" si="32"/>
        <v>3.15</v>
      </c>
      <c r="N735" s="472">
        <f t="shared" si="33"/>
        <v>30.013200000000001</v>
      </c>
      <c r="O735" s="675"/>
      <c r="Q735" s="457"/>
    </row>
    <row r="736" spans="1:17" x14ac:dyDescent="0.2">
      <c r="A736" s="457"/>
      <c r="C736" s="675" t="s">
        <v>1762</v>
      </c>
      <c r="D736" s="940" t="s">
        <v>522</v>
      </c>
      <c r="E736" s="940" t="s">
        <v>522</v>
      </c>
      <c r="F736" s="675" t="s">
        <v>1698</v>
      </c>
      <c r="G736" s="940" t="s">
        <v>631</v>
      </c>
      <c r="H736" s="940" t="s">
        <v>1734</v>
      </c>
      <c r="I736" s="675" t="b">
        <v>0</v>
      </c>
      <c r="J736" s="473">
        <v>2</v>
      </c>
      <c r="K736" s="675" t="s">
        <v>1255</v>
      </c>
      <c r="L736" s="474">
        <v>18.347999999999999</v>
      </c>
      <c r="M736" s="471">
        <f t="shared" si="32"/>
        <v>3.15</v>
      </c>
      <c r="N736" s="472">
        <f t="shared" si="33"/>
        <v>57.796199999999992</v>
      </c>
      <c r="O736" s="675"/>
      <c r="Q736" s="457"/>
    </row>
    <row r="737" spans="1:17" x14ac:dyDescent="0.2">
      <c r="A737" s="457"/>
      <c r="C737" s="675" t="s">
        <v>1762</v>
      </c>
      <c r="D737" s="940" t="s">
        <v>522</v>
      </c>
      <c r="E737" s="940" t="s">
        <v>522</v>
      </c>
      <c r="F737" s="675" t="s">
        <v>1756</v>
      </c>
      <c r="G737" s="940" t="s">
        <v>536</v>
      </c>
      <c r="H737" s="940" t="s">
        <v>536</v>
      </c>
      <c r="I737" s="675" t="b">
        <v>0</v>
      </c>
      <c r="J737" s="473">
        <v>1</v>
      </c>
      <c r="K737" s="675" t="s">
        <v>1255</v>
      </c>
      <c r="L737" s="474">
        <v>8.3520000000000003</v>
      </c>
      <c r="M737" s="471">
        <f t="shared" si="32"/>
        <v>3.15</v>
      </c>
      <c r="N737" s="472">
        <f t="shared" si="33"/>
        <v>26.308800000000002</v>
      </c>
      <c r="O737" s="675"/>
      <c r="Q737" s="457"/>
    </row>
    <row r="738" spans="1:17" x14ac:dyDescent="0.2">
      <c r="A738" s="457"/>
      <c r="C738" s="675" t="s">
        <v>1762</v>
      </c>
      <c r="D738" s="940" t="s">
        <v>522</v>
      </c>
      <c r="E738" s="940" t="s">
        <v>522</v>
      </c>
      <c r="F738" s="675" t="s">
        <v>1725</v>
      </c>
      <c r="G738" s="940" t="s">
        <v>617</v>
      </c>
      <c r="H738" s="940" t="s">
        <v>617</v>
      </c>
      <c r="I738" s="675" t="b">
        <v>0</v>
      </c>
      <c r="J738" s="473">
        <v>1</v>
      </c>
      <c r="K738" s="675" t="s">
        <v>1255</v>
      </c>
      <c r="L738" s="474">
        <v>6.625</v>
      </c>
      <c r="M738" s="471">
        <f t="shared" si="32"/>
        <v>3.15</v>
      </c>
      <c r="N738" s="472">
        <f t="shared" si="33"/>
        <v>20.868749999999999</v>
      </c>
      <c r="O738" s="675"/>
      <c r="Q738" s="457"/>
    </row>
    <row r="739" spans="1:17" x14ac:dyDescent="0.2">
      <c r="A739" s="457"/>
      <c r="C739" s="679" t="s">
        <v>1763</v>
      </c>
      <c r="D739" s="940" t="s">
        <v>522</v>
      </c>
      <c r="E739" s="940" t="s">
        <v>522</v>
      </c>
      <c r="F739" s="679" t="s">
        <v>1765</v>
      </c>
      <c r="G739" s="940" t="s">
        <v>618</v>
      </c>
      <c r="H739" s="940" t="s">
        <v>617</v>
      </c>
      <c r="I739" s="679" t="b">
        <v>0</v>
      </c>
      <c r="J739" s="473">
        <v>1</v>
      </c>
      <c r="K739" s="679" t="s">
        <v>1255</v>
      </c>
      <c r="L739" s="474">
        <v>9.8000000000000007</v>
      </c>
      <c r="M739" s="471">
        <f t="shared" ref="M739" si="34">IF(K739="","", INDEX(CNTR_EFListSelected,MATCH(K739,CORSIA_FuelsList,0)))</f>
        <v>3.15</v>
      </c>
      <c r="N739" s="472">
        <f t="shared" ref="N739" si="35">IF(COUNT(L739:M739)=2,L739*M739,"")</f>
        <v>30.87</v>
      </c>
      <c r="O739" s="679"/>
      <c r="Q739" s="457"/>
    </row>
    <row r="740" spans="1:17" x14ac:dyDescent="0.2">
      <c r="A740" s="457"/>
      <c r="C740" s="679" t="s">
        <v>1584</v>
      </c>
      <c r="D740" s="940" t="s">
        <v>314</v>
      </c>
      <c r="E740" s="940"/>
      <c r="F740" s="679" t="s">
        <v>1704</v>
      </c>
      <c r="G740" s="940" t="s">
        <v>507</v>
      </c>
      <c r="H740" s="940"/>
      <c r="I740" s="679" t="b">
        <v>0</v>
      </c>
      <c r="J740" s="473">
        <v>1</v>
      </c>
      <c r="K740" s="679" t="s">
        <v>1255</v>
      </c>
      <c r="L740" s="474">
        <v>9.5549999999999997</v>
      </c>
      <c r="M740" s="471">
        <f t="shared" ref="M740:M742" si="36">IF(K740="","", INDEX(CNTR_EFListSelected,MATCH(K740,CORSIA_FuelsList,0)))</f>
        <v>3.15</v>
      </c>
      <c r="N740" s="472">
        <f t="shared" ref="N740:N742" si="37">IF(COUNT(L740:M740)=2,L740*M740,"")</f>
        <v>30.098249999999997</v>
      </c>
      <c r="O740" s="679"/>
      <c r="Q740" s="457"/>
    </row>
    <row r="741" spans="1:17" x14ac:dyDescent="0.2">
      <c r="A741" s="457"/>
      <c r="C741" s="679" t="s">
        <v>1704</v>
      </c>
      <c r="D741" s="940" t="s">
        <v>507</v>
      </c>
      <c r="E741" s="940"/>
      <c r="F741" s="679" t="s">
        <v>1581</v>
      </c>
      <c r="G741" s="940" t="s">
        <v>314</v>
      </c>
      <c r="H741" s="940"/>
      <c r="I741" s="679" t="b">
        <v>0</v>
      </c>
      <c r="J741" s="473">
        <v>1</v>
      </c>
      <c r="K741" s="679" t="s">
        <v>1255</v>
      </c>
      <c r="L741" s="474">
        <v>10.2857</v>
      </c>
      <c r="M741" s="471">
        <f t="shared" si="36"/>
        <v>3.15</v>
      </c>
      <c r="N741" s="472">
        <f t="shared" si="37"/>
        <v>32.399954999999999</v>
      </c>
      <c r="O741" s="679"/>
      <c r="Q741" s="457"/>
    </row>
    <row r="742" spans="1:17" x14ac:dyDescent="0.2">
      <c r="A742" s="457"/>
      <c r="C742" s="679" t="s">
        <v>1717</v>
      </c>
      <c r="D742" s="940" t="s">
        <v>590</v>
      </c>
      <c r="E742" s="940"/>
      <c r="F742" s="679" t="s">
        <v>1538</v>
      </c>
      <c r="G742" s="940" t="s">
        <v>324</v>
      </c>
      <c r="H742" s="940"/>
      <c r="I742" s="679" t="b">
        <v>0</v>
      </c>
      <c r="J742" s="473">
        <v>1</v>
      </c>
      <c r="K742" s="679" t="s">
        <v>1255</v>
      </c>
      <c r="L742" s="474">
        <v>3.492</v>
      </c>
      <c r="M742" s="471">
        <f t="shared" si="36"/>
        <v>3.15</v>
      </c>
      <c r="N742" s="472">
        <f t="shared" si="37"/>
        <v>10.9998</v>
      </c>
      <c r="O742" s="679"/>
      <c r="Q742" s="457"/>
    </row>
    <row r="743" spans="1:17" x14ac:dyDescent="0.2">
      <c r="A743" s="457"/>
      <c r="C743" s="540" t="s">
        <v>1461</v>
      </c>
      <c r="D743" s="995" t="s">
        <v>1461</v>
      </c>
      <c r="E743" s="995"/>
      <c r="F743" s="540" t="s">
        <v>1461</v>
      </c>
      <c r="G743" s="995" t="s">
        <v>1461</v>
      </c>
      <c r="H743" s="995"/>
      <c r="I743" s="540" t="s">
        <v>1461</v>
      </c>
      <c r="J743" s="540" t="s">
        <v>1461</v>
      </c>
      <c r="K743" s="540" t="s">
        <v>1461</v>
      </c>
      <c r="L743" s="540" t="s">
        <v>1461</v>
      </c>
      <c r="M743" s="540" t="s">
        <v>1461</v>
      </c>
      <c r="N743" s="540" t="s">
        <v>1461</v>
      </c>
      <c r="O743" s="540" t="s">
        <v>1461</v>
      </c>
      <c r="Q743" s="457"/>
    </row>
    <row r="744" spans="1:17" x14ac:dyDescent="0.2">
      <c r="A744" s="457"/>
      <c r="Q744" s="457"/>
    </row>
    <row r="745" spans="1:17" ht="25.5" customHeight="1" x14ac:dyDescent="0.2">
      <c r="A745" s="457"/>
      <c r="C745" s="941" t="str">
        <f>Translations!$B$1156</f>
        <v>Please continue by adding further rows as needed (above the "end" markers). This must be done by copying an empty row and inserting it thereafter. A simple "insert row" command will NOT be sufficent.</v>
      </c>
      <c r="D745" s="941"/>
      <c r="E745" s="941"/>
      <c r="F745" s="941"/>
      <c r="G745" s="941"/>
      <c r="H745" s="941"/>
      <c r="I745" s="941"/>
      <c r="J745" s="941"/>
      <c r="K745" s="941"/>
      <c r="L745" s="941"/>
      <c r="M745" s="941"/>
      <c r="N745" s="941"/>
      <c r="O745" s="941"/>
      <c r="Q745" s="457"/>
    </row>
    <row r="746" spans="1:17" x14ac:dyDescent="0.2">
      <c r="A746" s="457"/>
      <c r="Q746" s="457"/>
    </row>
    <row r="747" spans="1:17" x14ac:dyDescent="0.2">
      <c r="A747" s="457"/>
      <c r="B747" s="457"/>
      <c r="C747" s="457"/>
      <c r="D747" s="457"/>
      <c r="E747" s="457"/>
      <c r="F747" s="457"/>
      <c r="G747" s="457"/>
      <c r="H747" s="457"/>
      <c r="I747" s="457"/>
      <c r="J747" s="457"/>
      <c r="K747" s="457"/>
      <c r="L747" s="457"/>
      <c r="M747" s="457"/>
      <c r="N747" s="457"/>
      <c r="O747" s="457"/>
      <c r="P747" s="457"/>
      <c r="Q747" s="457"/>
    </row>
  </sheetData>
  <sheetProtection formatCells="0" formatColumns="0" formatRows="0" insertColumns="0" insertRows="0"/>
  <mergeCells count="1464">
    <mergeCell ref="D307:E307"/>
    <mergeCell ref="G307:H307"/>
    <mergeCell ref="D308:E308"/>
    <mergeCell ref="G308:H308"/>
    <mergeCell ref="D309:E309"/>
    <mergeCell ref="G309:H309"/>
    <mergeCell ref="D310:E310"/>
    <mergeCell ref="G310:H310"/>
    <mergeCell ref="D311:E311"/>
    <mergeCell ref="G311:H311"/>
    <mergeCell ref="D312:E312"/>
    <mergeCell ref="G312:H312"/>
    <mergeCell ref="D743:E743"/>
    <mergeCell ref="G743:H743"/>
    <mergeCell ref="D313:E313"/>
    <mergeCell ref="G313:H313"/>
    <mergeCell ref="D314:E314"/>
    <mergeCell ref="G314:H314"/>
    <mergeCell ref="D315:E315"/>
    <mergeCell ref="G315:H315"/>
    <mergeCell ref="D316:E316"/>
    <mergeCell ref="G316:H316"/>
    <mergeCell ref="D317:E317"/>
    <mergeCell ref="G317:H317"/>
    <mergeCell ref="D318:E318"/>
    <mergeCell ref="G318:H318"/>
    <mergeCell ref="D319:E319"/>
    <mergeCell ref="G319:H319"/>
    <mergeCell ref="D327:E327"/>
    <mergeCell ref="G327:H327"/>
    <mergeCell ref="D328:E328"/>
    <mergeCell ref="G328:H328"/>
    <mergeCell ref="D298:E298"/>
    <mergeCell ref="G298:H298"/>
    <mergeCell ref="D299:E299"/>
    <mergeCell ref="G299:H299"/>
    <mergeCell ref="D300:E300"/>
    <mergeCell ref="G300:H300"/>
    <mergeCell ref="D301:E301"/>
    <mergeCell ref="G301:H301"/>
    <mergeCell ref="D302:E302"/>
    <mergeCell ref="G302:H302"/>
    <mergeCell ref="D303:E303"/>
    <mergeCell ref="G303:H303"/>
    <mergeCell ref="D304:E304"/>
    <mergeCell ref="G304:H304"/>
    <mergeCell ref="D305:E305"/>
    <mergeCell ref="G305:H305"/>
    <mergeCell ref="D306:E306"/>
    <mergeCell ref="G306:H306"/>
    <mergeCell ref="D289:E289"/>
    <mergeCell ref="G289:H289"/>
    <mergeCell ref="D290:E290"/>
    <mergeCell ref="G290:H290"/>
    <mergeCell ref="D291:E291"/>
    <mergeCell ref="G291:H291"/>
    <mergeCell ref="D292:E292"/>
    <mergeCell ref="G292:H292"/>
    <mergeCell ref="D293:E293"/>
    <mergeCell ref="G293:H293"/>
    <mergeCell ref="D294:E294"/>
    <mergeCell ref="G294:H294"/>
    <mergeCell ref="D295:E295"/>
    <mergeCell ref="G295:H295"/>
    <mergeCell ref="D296:E296"/>
    <mergeCell ref="G296:H296"/>
    <mergeCell ref="D297:E297"/>
    <mergeCell ref="G297:H297"/>
    <mergeCell ref="D280:E280"/>
    <mergeCell ref="G280:H280"/>
    <mergeCell ref="D281:E281"/>
    <mergeCell ref="G281:H281"/>
    <mergeCell ref="D282:E282"/>
    <mergeCell ref="G282:H282"/>
    <mergeCell ref="D283:E283"/>
    <mergeCell ref="G283:H283"/>
    <mergeCell ref="D284:E284"/>
    <mergeCell ref="G284:H284"/>
    <mergeCell ref="D285:E285"/>
    <mergeCell ref="G285:H285"/>
    <mergeCell ref="D286:E286"/>
    <mergeCell ref="G286:H286"/>
    <mergeCell ref="D287:E287"/>
    <mergeCell ref="G287:H287"/>
    <mergeCell ref="D288:E288"/>
    <mergeCell ref="G288:H288"/>
    <mergeCell ref="D271:E271"/>
    <mergeCell ref="G271:H271"/>
    <mergeCell ref="D272:E272"/>
    <mergeCell ref="G272:H272"/>
    <mergeCell ref="D273:E273"/>
    <mergeCell ref="G273:H273"/>
    <mergeCell ref="D274:E274"/>
    <mergeCell ref="G274:H274"/>
    <mergeCell ref="D275:E275"/>
    <mergeCell ref="G275:H275"/>
    <mergeCell ref="D276:E276"/>
    <mergeCell ref="G276:H276"/>
    <mergeCell ref="D277:E277"/>
    <mergeCell ref="G277:H277"/>
    <mergeCell ref="D278:E278"/>
    <mergeCell ref="G278:H278"/>
    <mergeCell ref="D279:E279"/>
    <mergeCell ref="G279:H279"/>
    <mergeCell ref="D262:E262"/>
    <mergeCell ref="G262:H262"/>
    <mergeCell ref="D263:E263"/>
    <mergeCell ref="G263:H263"/>
    <mergeCell ref="D264:E264"/>
    <mergeCell ref="G264:H264"/>
    <mergeCell ref="D265:E265"/>
    <mergeCell ref="G265:H265"/>
    <mergeCell ref="D266:E266"/>
    <mergeCell ref="G266:H266"/>
    <mergeCell ref="D267:E267"/>
    <mergeCell ref="G267:H267"/>
    <mergeCell ref="D268:E268"/>
    <mergeCell ref="G268:H268"/>
    <mergeCell ref="D269:E269"/>
    <mergeCell ref="G269:H269"/>
    <mergeCell ref="D270:E270"/>
    <mergeCell ref="G270:H270"/>
    <mergeCell ref="D253:E253"/>
    <mergeCell ref="G253:H253"/>
    <mergeCell ref="D254:E254"/>
    <mergeCell ref="G254:H254"/>
    <mergeCell ref="D255:E255"/>
    <mergeCell ref="G255:H255"/>
    <mergeCell ref="D256:E256"/>
    <mergeCell ref="G256:H256"/>
    <mergeCell ref="D257:E257"/>
    <mergeCell ref="G257:H257"/>
    <mergeCell ref="D258:E258"/>
    <mergeCell ref="G258:H258"/>
    <mergeCell ref="D259:E259"/>
    <mergeCell ref="G259:H259"/>
    <mergeCell ref="D260:E260"/>
    <mergeCell ref="G260:H260"/>
    <mergeCell ref="D261:E261"/>
    <mergeCell ref="G261:H261"/>
    <mergeCell ref="D245:E245"/>
    <mergeCell ref="G245:H245"/>
    <mergeCell ref="D246:E246"/>
    <mergeCell ref="G246:H246"/>
    <mergeCell ref="D247:E247"/>
    <mergeCell ref="G247:H247"/>
    <mergeCell ref="D248:E248"/>
    <mergeCell ref="G248:H248"/>
    <mergeCell ref="D249:E249"/>
    <mergeCell ref="G249:H249"/>
    <mergeCell ref="D250:E250"/>
    <mergeCell ref="G250:H250"/>
    <mergeCell ref="G241:H241"/>
    <mergeCell ref="G242:H242"/>
    <mergeCell ref="D251:E251"/>
    <mergeCell ref="G251:H251"/>
    <mergeCell ref="D252:E252"/>
    <mergeCell ref="G252:H252"/>
    <mergeCell ref="D235:E235"/>
    <mergeCell ref="G235:H235"/>
    <mergeCell ref="D236:E236"/>
    <mergeCell ref="G236:H236"/>
    <mergeCell ref="D237:E237"/>
    <mergeCell ref="G237:H237"/>
    <mergeCell ref="D238:E238"/>
    <mergeCell ref="G238:H238"/>
    <mergeCell ref="D239:E239"/>
    <mergeCell ref="G239:H239"/>
    <mergeCell ref="D240:E240"/>
    <mergeCell ref="G240:H240"/>
    <mergeCell ref="D241:E241"/>
    <mergeCell ref="D242:E242"/>
    <mergeCell ref="D243:E243"/>
    <mergeCell ref="G243:H243"/>
    <mergeCell ref="D244:E244"/>
    <mergeCell ref="G244:H244"/>
    <mergeCell ref="D226:E226"/>
    <mergeCell ref="G226:H226"/>
    <mergeCell ref="D227:E227"/>
    <mergeCell ref="G227:H227"/>
    <mergeCell ref="D228:E228"/>
    <mergeCell ref="G228:H228"/>
    <mergeCell ref="D229:E229"/>
    <mergeCell ref="G229:H229"/>
    <mergeCell ref="D230:E230"/>
    <mergeCell ref="G230:H230"/>
    <mergeCell ref="D231:E231"/>
    <mergeCell ref="G231:H231"/>
    <mergeCell ref="D232:E232"/>
    <mergeCell ref="G232:H232"/>
    <mergeCell ref="D233:E233"/>
    <mergeCell ref="G233:H233"/>
    <mergeCell ref="D234:E234"/>
    <mergeCell ref="G234:H234"/>
    <mergeCell ref="D217:E217"/>
    <mergeCell ref="G217:H217"/>
    <mergeCell ref="D218:E218"/>
    <mergeCell ref="G218:H218"/>
    <mergeCell ref="D219:E219"/>
    <mergeCell ref="G219:H219"/>
    <mergeCell ref="D220:E220"/>
    <mergeCell ref="G220:H220"/>
    <mergeCell ref="D221:E221"/>
    <mergeCell ref="G221:H221"/>
    <mergeCell ref="D222:E222"/>
    <mergeCell ref="G222:H222"/>
    <mergeCell ref="D223:E223"/>
    <mergeCell ref="G223:H223"/>
    <mergeCell ref="D224:E224"/>
    <mergeCell ref="G224:H224"/>
    <mergeCell ref="D225:E225"/>
    <mergeCell ref="G225:H225"/>
    <mergeCell ref="D208:E208"/>
    <mergeCell ref="G208:H208"/>
    <mergeCell ref="D209:E209"/>
    <mergeCell ref="G209:H209"/>
    <mergeCell ref="D210:E210"/>
    <mergeCell ref="G210:H210"/>
    <mergeCell ref="D211:E211"/>
    <mergeCell ref="G211:H211"/>
    <mergeCell ref="D212:E212"/>
    <mergeCell ref="G212:H212"/>
    <mergeCell ref="D213:E213"/>
    <mergeCell ref="G213:H213"/>
    <mergeCell ref="D214:E214"/>
    <mergeCell ref="G214:H214"/>
    <mergeCell ref="D215:E215"/>
    <mergeCell ref="G215:H215"/>
    <mergeCell ref="D216:E216"/>
    <mergeCell ref="G216:H216"/>
    <mergeCell ref="D199:E199"/>
    <mergeCell ref="G199:H199"/>
    <mergeCell ref="D200:E200"/>
    <mergeCell ref="G200:H200"/>
    <mergeCell ref="D201:E201"/>
    <mergeCell ref="G201:H201"/>
    <mergeCell ref="D202:E202"/>
    <mergeCell ref="G202:H202"/>
    <mergeCell ref="D203:E203"/>
    <mergeCell ref="G203:H203"/>
    <mergeCell ref="D204:E204"/>
    <mergeCell ref="G204:H204"/>
    <mergeCell ref="D205:E205"/>
    <mergeCell ref="G205:H205"/>
    <mergeCell ref="D206:E206"/>
    <mergeCell ref="G206:H206"/>
    <mergeCell ref="D207:E207"/>
    <mergeCell ref="G207:H207"/>
    <mergeCell ref="D190:E190"/>
    <mergeCell ref="G190:H190"/>
    <mergeCell ref="D191:E191"/>
    <mergeCell ref="G191:H191"/>
    <mergeCell ref="D192:E192"/>
    <mergeCell ref="G192:H192"/>
    <mergeCell ref="D193:E193"/>
    <mergeCell ref="G193:H193"/>
    <mergeCell ref="D194:E194"/>
    <mergeCell ref="G194:H194"/>
    <mergeCell ref="D195:E195"/>
    <mergeCell ref="G195:H195"/>
    <mergeCell ref="D196:E196"/>
    <mergeCell ref="G196:H196"/>
    <mergeCell ref="D197:E197"/>
    <mergeCell ref="G197:H197"/>
    <mergeCell ref="D198:E198"/>
    <mergeCell ref="G198:H198"/>
    <mergeCell ref="D181:E181"/>
    <mergeCell ref="G181:H181"/>
    <mergeCell ref="D182:E182"/>
    <mergeCell ref="G182:H182"/>
    <mergeCell ref="D183:E183"/>
    <mergeCell ref="G183:H183"/>
    <mergeCell ref="D184:E184"/>
    <mergeCell ref="G184:H184"/>
    <mergeCell ref="D185:E185"/>
    <mergeCell ref="G185:H185"/>
    <mergeCell ref="D186:E186"/>
    <mergeCell ref="G186:H186"/>
    <mergeCell ref="D187:E187"/>
    <mergeCell ref="G187:H187"/>
    <mergeCell ref="D188:E188"/>
    <mergeCell ref="G188:H188"/>
    <mergeCell ref="D189:E189"/>
    <mergeCell ref="G189:H189"/>
    <mergeCell ref="D172:E172"/>
    <mergeCell ref="G172:H172"/>
    <mergeCell ref="D173:E173"/>
    <mergeCell ref="G173:H173"/>
    <mergeCell ref="D174:E174"/>
    <mergeCell ref="G174:H174"/>
    <mergeCell ref="D175:E175"/>
    <mergeCell ref="G175:H175"/>
    <mergeCell ref="D176:E176"/>
    <mergeCell ref="G176:H176"/>
    <mergeCell ref="D177:E177"/>
    <mergeCell ref="G177:H177"/>
    <mergeCell ref="D178:E178"/>
    <mergeCell ref="G178:H178"/>
    <mergeCell ref="D179:E179"/>
    <mergeCell ref="G179:H179"/>
    <mergeCell ref="D180:E180"/>
    <mergeCell ref="G180:H180"/>
    <mergeCell ref="D163:E163"/>
    <mergeCell ref="G163:H163"/>
    <mergeCell ref="D164:E164"/>
    <mergeCell ref="G164:H164"/>
    <mergeCell ref="D165:E165"/>
    <mergeCell ref="G165:H165"/>
    <mergeCell ref="D166:E166"/>
    <mergeCell ref="G166:H166"/>
    <mergeCell ref="D167:E167"/>
    <mergeCell ref="G167:H167"/>
    <mergeCell ref="D168:E168"/>
    <mergeCell ref="G168:H168"/>
    <mergeCell ref="D169:E169"/>
    <mergeCell ref="G169:H169"/>
    <mergeCell ref="D170:E170"/>
    <mergeCell ref="G170:H170"/>
    <mergeCell ref="D171:E171"/>
    <mergeCell ref="G171:H171"/>
    <mergeCell ref="D154:E154"/>
    <mergeCell ref="G154:H154"/>
    <mergeCell ref="D155:E155"/>
    <mergeCell ref="G155:H155"/>
    <mergeCell ref="D156:E156"/>
    <mergeCell ref="G156:H156"/>
    <mergeCell ref="D157:E157"/>
    <mergeCell ref="G157:H157"/>
    <mergeCell ref="D158:E158"/>
    <mergeCell ref="G158:H158"/>
    <mergeCell ref="D159:E159"/>
    <mergeCell ref="G159:H159"/>
    <mergeCell ref="D160:E160"/>
    <mergeCell ref="G160:H160"/>
    <mergeCell ref="D161:E161"/>
    <mergeCell ref="G161:H161"/>
    <mergeCell ref="D162:E162"/>
    <mergeCell ref="G162:H162"/>
    <mergeCell ref="D145:E145"/>
    <mergeCell ref="G145:H145"/>
    <mergeCell ref="D146:E146"/>
    <mergeCell ref="G146:H146"/>
    <mergeCell ref="D147:E147"/>
    <mergeCell ref="G147:H147"/>
    <mergeCell ref="D148:E148"/>
    <mergeCell ref="G148:H148"/>
    <mergeCell ref="D149:E149"/>
    <mergeCell ref="G149:H149"/>
    <mergeCell ref="D150:E150"/>
    <mergeCell ref="G150:H150"/>
    <mergeCell ref="D151:E151"/>
    <mergeCell ref="G151:H151"/>
    <mergeCell ref="D152:E152"/>
    <mergeCell ref="G152:H152"/>
    <mergeCell ref="D153:E153"/>
    <mergeCell ref="G153:H153"/>
    <mergeCell ref="D136:E136"/>
    <mergeCell ref="G136:H136"/>
    <mergeCell ref="D137:E137"/>
    <mergeCell ref="G137:H137"/>
    <mergeCell ref="D138:E138"/>
    <mergeCell ref="G138:H138"/>
    <mergeCell ref="D139:E139"/>
    <mergeCell ref="G139:H139"/>
    <mergeCell ref="D140:E140"/>
    <mergeCell ref="G140:H140"/>
    <mergeCell ref="D141:E141"/>
    <mergeCell ref="G141:H141"/>
    <mergeCell ref="D142:E142"/>
    <mergeCell ref="G142:H142"/>
    <mergeCell ref="D143:E143"/>
    <mergeCell ref="G143:H143"/>
    <mergeCell ref="D144:E144"/>
    <mergeCell ref="G144:H144"/>
    <mergeCell ref="D127:E127"/>
    <mergeCell ref="G127:H127"/>
    <mergeCell ref="D128:E128"/>
    <mergeCell ref="G128:H128"/>
    <mergeCell ref="D129:E129"/>
    <mergeCell ref="G129:H129"/>
    <mergeCell ref="D130:E130"/>
    <mergeCell ref="G130:H130"/>
    <mergeCell ref="D131:E131"/>
    <mergeCell ref="G131:H131"/>
    <mergeCell ref="D132:E132"/>
    <mergeCell ref="G132:H132"/>
    <mergeCell ref="D133:E133"/>
    <mergeCell ref="G133:H133"/>
    <mergeCell ref="D134:E134"/>
    <mergeCell ref="G134:H134"/>
    <mergeCell ref="D135:E135"/>
    <mergeCell ref="G135:H135"/>
    <mergeCell ref="D118:E118"/>
    <mergeCell ref="G118:H118"/>
    <mergeCell ref="D119:E119"/>
    <mergeCell ref="G119:H119"/>
    <mergeCell ref="D120:E120"/>
    <mergeCell ref="G120:H120"/>
    <mergeCell ref="D121:E121"/>
    <mergeCell ref="G121:H121"/>
    <mergeCell ref="D122:E122"/>
    <mergeCell ref="G122:H122"/>
    <mergeCell ref="D123:E123"/>
    <mergeCell ref="G123:H123"/>
    <mergeCell ref="D124:E124"/>
    <mergeCell ref="G124:H124"/>
    <mergeCell ref="D125:E125"/>
    <mergeCell ref="G125:H125"/>
    <mergeCell ref="D126:E126"/>
    <mergeCell ref="G126:H126"/>
    <mergeCell ref="D109:E109"/>
    <mergeCell ref="G109:H109"/>
    <mergeCell ref="D110:E110"/>
    <mergeCell ref="G110:H110"/>
    <mergeCell ref="D111:E111"/>
    <mergeCell ref="G111:H111"/>
    <mergeCell ref="D112:E112"/>
    <mergeCell ref="G112:H112"/>
    <mergeCell ref="D113:E113"/>
    <mergeCell ref="G113:H113"/>
    <mergeCell ref="D114:E114"/>
    <mergeCell ref="G114:H114"/>
    <mergeCell ref="D115:E115"/>
    <mergeCell ref="G115:H115"/>
    <mergeCell ref="D116:E116"/>
    <mergeCell ref="G116:H116"/>
    <mergeCell ref="D117:E117"/>
    <mergeCell ref="G117:H117"/>
    <mergeCell ref="D100:E100"/>
    <mergeCell ref="G100:H100"/>
    <mergeCell ref="D101:E101"/>
    <mergeCell ref="G101:H101"/>
    <mergeCell ref="D102:E102"/>
    <mergeCell ref="G102:H102"/>
    <mergeCell ref="D103:E103"/>
    <mergeCell ref="G103:H103"/>
    <mergeCell ref="D104:E104"/>
    <mergeCell ref="G104:H104"/>
    <mergeCell ref="D105:E105"/>
    <mergeCell ref="G105:H105"/>
    <mergeCell ref="D106:E106"/>
    <mergeCell ref="G106:H106"/>
    <mergeCell ref="D107:E107"/>
    <mergeCell ref="G107:H107"/>
    <mergeCell ref="D108:E108"/>
    <mergeCell ref="G108:H108"/>
    <mergeCell ref="D91:E91"/>
    <mergeCell ref="G91:H91"/>
    <mergeCell ref="D92:E92"/>
    <mergeCell ref="G92:H92"/>
    <mergeCell ref="D93:E93"/>
    <mergeCell ref="G93:H93"/>
    <mergeCell ref="D94:E94"/>
    <mergeCell ref="G94:H94"/>
    <mergeCell ref="D95:E95"/>
    <mergeCell ref="G95:H95"/>
    <mergeCell ref="D96:E96"/>
    <mergeCell ref="G96:H96"/>
    <mergeCell ref="D97:E97"/>
    <mergeCell ref="G97:H97"/>
    <mergeCell ref="D98:E98"/>
    <mergeCell ref="G98:H98"/>
    <mergeCell ref="D99:E99"/>
    <mergeCell ref="G99:H99"/>
    <mergeCell ref="D82:E82"/>
    <mergeCell ref="G82:H82"/>
    <mergeCell ref="D83:E83"/>
    <mergeCell ref="G83:H83"/>
    <mergeCell ref="D84:E84"/>
    <mergeCell ref="G84:H84"/>
    <mergeCell ref="D85:E85"/>
    <mergeCell ref="G85:H85"/>
    <mergeCell ref="D86:E86"/>
    <mergeCell ref="G86:H86"/>
    <mergeCell ref="D87:E87"/>
    <mergeCell ref="G87:H87"/>
    <mergeCell ref="D88:E88"/>
    <mergeCell ref="G88:H88"/>
    <mergeCell ref="D89:E89"/>
    <mergeCell ref="G89:H89"/>
    <mergeCell ref="D90:E90"/>
    <mergeCell ref="G90:H90"/>
    <mergeCell ref="D73:E73"/>
    <mergeCell ref="G73:H73"/>
    <mergeCell ref="D74:E74"/>
    <mergeCell ref="G74:H74"/>
    <mergeCell ref="D75:E75"/>
    <mergeCell ref="G75:H75"/>
    <mergeCell ref="D76:E76"/>
    <mergeCell ref="G76:H76"/>
    <mergeCell ref="D77:E77"/>
    <mergeCell ref="G77:H77"/>
    <mergeCell ref="D78:E78"/>
    <mergeCell ref="G78:H78"/>
    <mergeCell ref="D79:E79"/>
    <mergeCell ref="G79:H79"/>
    <mergeCell ref="D80:E80"/>
    <mergeCell ref="G80:H80"/>
    <mergeCell ref="D81:E81"/>
    <mergeCell ref="G81:H81"/>
    <mergeCell ref="D64:E64"/>
    <mergeCell ref="G64:H64"/>
    <mergeCell ref="D65:E65"/>
    <mergeCell ref="G65:H65"/>
    <mergeCell ref="D66:E66"/>
    <mergeCell ref="G66:H66"/>
    <mergeCell ref="D61:E61"/>
    <mergeCell ref="G61:H61"/>
    <mergeCell ref="D62:E62"/>
    <mergeCell ref="G62:H62"/>
    <mergeCell ref="D63:E63"/>
    <mergeCell ref="G63:H63"/>
    <mergeCell ref="D72:E72"/>
    <mergeCell ref="G72:H72"/>
    <mergeCell ref="D70:E70"/>
    <mergeCell ref="G70:H70"/>
    <mergeCell ref="D71:E71"/>
    <mergeCell ref="G71:H71"/>
    <mergeCell ref="D67:E67"/>
    <mergeCell ref="G67:H67"/>
    <mergeCell ref="D68:E68"/>
    <mergeCell ref="G68:H68"/>
    <mergeCell ref="D69:E69"/>
    <mergeCell ref="G69:H69"/>
    <mergeCell ref="D53:E53"/>
    <mergeCell ref="G53:H53"/>
    <mergeCell ref="D54:E54"/>
    <mergeCell ref="G54:H54"/>
    <mergeCell ref="D50:E50"/>
    <mergeCell ref="G50:H50"/>
    <mergeCell ref="D51:E51"/>
    <mergeCell ref="G51:H51"/>
    <mergeCell ref="D52:E52"/>
    <mergeCell ref="G52:H52"/>
    <mergeCell ref="D58:E58"/>
    <mergeCell ref="G58:H58"/>
    <mergeCell ref="D59:E59"/>
    <mergeCell ref="G59:H59"/>
    <mergeCell ref="D60:E60"/>
    <mergeCell ref="G60:H60"/>
    <mergeCell ref="D55:E55"/>
    <mergeCell ref="G55:H55"/>
    <mergeCell ref="D56:E56"/>
    <mergeCell ref="G56:H56"/>
    <mergeCell ref="D57:E57"/>
    <mergeCell ref="G57:H57"/>
    <mergeCell ref="C44:O44"/>
    <mergeCell ref="E38:F38"/>
    <mergeCell ref="G38:I38"/>
    <mergeCell ref="J38:K38"/>
    <mergeCell ref="L38:M38"/>
    <mergeCell ref="C39:K39"/>
    <mergeCell ref="L39:M39"/>
    <mergeCell ref="E36:F36"/>
    <mergeCell ref="G36:I36"/>
    <mergeCell ref="J36:K36"/>
    <mergeCell ref="L36:M36"/>
    <mergeCell ref="E37:F37"/>
    <mergeCell ref="G37:I37"/>
    <mergeCell ref="J37:K37"/>
    <mergeCell ref="L37:M37"/>
    <mergeCell ref="N45:N49"/>
    <mergeCell ref="O45:O49"/>
    <mergeCell ref="C47:C49"/>
    <mergeCell ref="D47:E49"/>
    <mergeCell ref="F47:F49"/>
    <mergeCell ref="G47:H49"/>
    <mergeCell ref="C45:E46"/>
    <mergeCell ref="F45:H46"/>
    <mergeCell ref="I45:I49"/>
    <mergeCell ref="J45:J49"/>
    <mergeCell ref="K45:K49"/>
    <mergeCell ref="L45:L49"/>
    <mergeCell ref="M45:M49"/>
    <mergeCell ref="H26:N26"/>
    <mergeCell ref="C17:L17"/>
    <mergeCell ref="D320:E320"/>
    <mergeCell ref="G320:H320"/>
    <mergeCell ref="D321:E321"/>
    <mergeCell ref="G321:H321"/>
    <mergeCell ref="M17:N17"/>
    <mergeCell ref="C18:L18"/>
    <mergeCell ref="M18:N18"/>
    <mergeCell ref="C19:L19"/>
    <mergeCell ref="M19:N19"/>
    <mergeCell ref="C20:O20"/>
    <mergeCell ref="E34:F34"/>
    <mergeCell ref="G34:I34"/>
    <mergeCell ref="J34:K34"/>
    <mergeCell ref="L34:M34"/>
    <mergeCell ref="E35:F35"/>
    <mergeCell ref="G35:I35"/>
    <mergeCell ref="J35:K35"/>
    <mergeCell ref="L35:M35"/>
    <mergeCell ref="C27:G27"/>
    <mergeCell ref="H27:N27"/>
    <mergeCell ref="C31:F31"/>
    <mergeCell ref="G31:I33"/>
    <mergeCell ref="J31:K33"/>
    <mergeCell ref="L31:M33"/>
    <mergeCell ref="C32:C33"/>
    <mergeCell ref="D32:D33"/>
    <mergeCell ref="E32:F33"/>
    <mergeCell ref="N31:N33"/>
    <mergeCell ref="C30:O30"/>
    <mergeCell ref="C43:O43"/>
    <mergeCell ref="C745:O745"/>
    <mergeCell ref="C2:O3"/>
    <mergeCell ref="C14:M14"/>
    <mergeCell ref="C15:L15"/>
    <mergeCell ref="M15:N15"/>
    <mergeCell ref="C16:L16"/>
    <mergeCell ref="M16:N16"/>
    <mergeCell ref="C24:G24"/>
    <mergeCell ref="H24:N24"/>
    <mergeCell ref="C8:O8"/>
    <mergeCell ref="C9:O9"/>
    <mergeCell ref="C10:O10"/>
    <mergeCell ref="C11:O11"/>
    <mergeCell ref="C5:M5"/>
    <mergeCell ref="N5:O5"/>
    <mergeCell ref="C4:O4"/>
    <mergeCell ref="C6:O6"/>
    <mergeCell ref="C25:G25"/>
    <mergeCell ref="H25:N25"/>
    <mergeCell ref="C26:G26"/>
    <mergeCell ref="D330:E330"/>
    <mergeCell ref="G330:H330"/>
    <mergeCell ref="D331:E331"/>
    <mergeCell ref="G331:H331"/>
    <mergeCell ref="D332:E332"/>
    <mergeCell ref="G332:H332"/>
    <mergeCell ref="D333:E333"/>
    <mergeCell ref="G333:H333"/>
    <mergeCell ref="D343:E343"/>
    <mergeCell ref="G343:H343"/>
    <mergeCell ref="D344:E344"/>
    <mergeCell ref="G344:H344"/>
    <mergeCell ref="D329:E329"/>
    <mergeCell ref="G329:H329"/>
    <mergeCell ref="D322:E322"/>
    <mergeCell ref="G322:H322"/>
    <mergeCell ref="D323:E323"/>
    <mergeCell ref="G323:H323"/>
    <mergeCell ref="D324:E324"/>
    <mergeCell ref="G324:H324"/>
    <mergeCell ref="D325:E325"/>
    <mergeCell ref="G325:H325"/>
    <mergeCell ref="D326:E326"/>
    <mergeCell ref="G326:H326"/>
    <mergeCell ref="D334:E334"/>
    <mergeCell ref="G334:H334"/>
    <mergeCell ref="D335:E335"/>
    <mergeCell ref="G335:H335"/>
    <mergeCell ref="D336:E336"/>
    <mergeCell ref="G336:H336"/>
    <mergeCell ref="D345:E345"/>
    <mergeCell ref="G345:H345"/>
    <mergeCell ref="D346:E346"/>
    <mergeCell ref="G346:H346"/>
    <mergeCell ref="D347:E347"/>
    <mergeCell ref="G347:H347"/>
    <mergeCell ref="D339:E339"/>
    <mergeCell ref="G339:H339"/>
    <mergeCell ref="D340:E340"/>
    <mergeCell ref="G340:H340"/>
    <mergeCell ref="D341:E341"/>
    <mergeCell ref="G341:H341"/>
    <mergeCell ref="D342:E342"/>
    <mergeCell ref="G342:H342"/>
    <mergeCell ref="D337:E337"/>
    <mergeCell ref="G337:H337"/>
    <mergeCell ref="D338:E338"/>
    <mergeCell ref="G338:H338"/>
    <mergeCell ref="D356:E356"/>
    <mergeCell ref="G356:H356"/>
    <mergeCell ref="D357:E357"/>
    <mergeCell ref="G357:H357"/>
    <mergeCell ref="D358:E358"/>
    <mergeCell ref="G358:H358"/>
    <mergeCell ref="D359:E359"/>
    <mergeCell ref="G359:H359"/>
    <mergeCell ref="D353:E353"/>
    <mergeCell ref="G353:H353"/>
    <mergeCell ref="D354:E354"/>
    <mergeCell ref="G354:H354"/>
    <mergeCell ref="D355:E355"/>
    <mergeCell ref="G355:H355"/>
    <mergeCell ref="D348:E348"/>
    <mergeCell ref="G348:H348"/>
    <mergeCell ref="D349:E349"/>
    <mergeCell ref="G349:H349"/>
    <mergeCell ref="D350:E350"/>
    <mergeCell ref="G350:H350"/>
    <mergeCell ref="D351:E351"/>
    <mergeCell ref="G351:H351"/>
    <mergeCell ref="D352:E352"/>
    <mergeCell ref="G352:H352"/>
    <mergeCell ref="D368:E368"/>
    <mergeCell ref="G368:H368"/>
    <mergeCell ref="D369:E369"/>
    <mergeCell ref="G369:H369"/>
    <mergeCell ref="D370:E370"/>
    <mergeCell ref="G370:H370"/>
    <mergeCell ref="D371:E371"/>
    <mergeCell ref="G371:H371"/>
    <mergeCell ref="D372:E372"/>
    <mergeCell ref="G372:H372"/>
    <mergeCell ref="D365:E365"/>
    <mergeCell ref="G365:H365"/>
    <mergeCell ref="D366:E366"/>
    <mergeCell ref="G366:H366"/>
    <mergeCell ref="D367:E367"/>
    <mergeCell ref="G367:H367"/>
    <mergeCell ref="D360:E360"/>
    <mergeCell ref="G360:H360"/>
    <mergeCell ref="D361:E361"/>
    <mergeCell ref="G361:H361"/>
    <mergeCell ref="D362:E362"/>
    <mergeCell ref="G362:H362"/>
    <mergeCell ref="D363:E363"/>
    <mergeCell ref="G363:H363"/>
    <mergeCell ref="D364:E364"/>
    <mergeCell ref="G364:H364"/>
    <mergeCell ref="D377:E377"/>
    <mergeCell ref="G377:H377"/>
    <mergeCell ref="D378:E378"/>
    <mergeCell ref="G378:H378"/>
    <mergeCell ref="D379:E379"/>
    <mergeCell ref="G379:H379"/>
    <mergeCell ref="D380:E380"/>
    <mergeCell ref="G380:H380"/>
    <mergeCell ref="D381:E381"/>
    <mergeCell ref="G381:H381"/>
    <mergeCell ref="D373:E373"/>
    <mergeCell ref="G373:H373"/>
    <mergeCell ref="D374:E374"/>
    <mergeCell ref="G374:H374"/>
    <mergeCell ref="D375:E375"/>
    <mergeCell ref="G375:H375"/>
    <mergeCell ref="D376:E376"/>
    <mergeCell ref="G376:H376"/>
    <mergeCell ref="D387:E387"/>
    <mergeCell ref="G387:H387"/>
    <mergeCell ref="D388:E388"/>
    <mergeCell ref="G388:H388"/>
    <mergeCell ref="D389:E389"/>
    <mergeCell ref="G389:H389"/>
    <mergeCell ref="D390:E390"/>
    <mergeCell ref="G390:H390"/>
    <mergeCell ref="D382:E382"/>
    <mergeCell ref="G382:H382"/>
    <mergeCell ref="D383:E383"/>
    <mergeCell ref="G383:H383"/>
    <mergeCell ref="D384:E384"/>
    <mergeCell ref="G384:H384"/>
    <mergeCell ref="D385:E385"/>
    <mergeCell ref="G385:H385"/>
    <mergeCell ref="D386:E386"/>
    <mergeCell ref="G386:H386"/>
    <mergeCell ref="D396:E396"/>
    <mergeCell ref="G396:H396"/>
    <mergeCell ref="D397:E397"/>
    <mergeCell ref="G397:H397"/>
    <mergeCell ref="D398:E398"/>
    <mergeCell ref="G398:H398"/>
    <mergeCell ref="D399:E399"/>
    <mergeCell ref="G399:H399"/>
    <mergeCell ref="D400:E400"/>
    <mergeCell ref="G400:H400"/>
    <mergeCell ref="D391:E391"/>
    <mergeCell ref="G391:H391"/>
    <mergeCell ref="D392:E392"/>
    <mergeCell ref="G392:H392"/>
    <mergeCell ref="D393:E393"/>
    <mergeCell ref="G393:H393"/>
    <mergeCell ref="D394:E394"/>
    <mergeCell ref="G394:H394"/>
    <mergeCell ref="D395:E395"/>
    <mergeCell ref="G395:H395"/>
    <mergeCell ref="D406:E406"/>
    <mergeCell ref="G406:H406"/>
    <mergeCell ref="D407:E407"/>
    <mergeCell ref="G407:H407"/>
    <mergeCell ref="D408:E408"/>
    <mergeCell ref="G408:H408"/>
    <mergeCell ref="D409:E409"/>
    <mergeCell ref="G409:H409"/>
    <mergeCell ref="D410:E410"/>
    <mergeCell ref="G410:H410"/>
    <mergeCell ref="D401:E401"/>
    <mergeCell ref="G401:H401"/>
    <mergeCell ref="D402:E402"/>
    <mergeCell ref="G402:H402"/>
    <mergeCell ref="D403:E403"/>
    <mergeCell ref="G403:H403"/>
    <mergeCell ref="D404:E404"/>
    <mergeCell ref="G404:H404"/>
    <mergeCell ref="D405:E405"/>
    <mergeCell ref="G405:H405"/>
    <mergeCell ref="D418:E418"/>
    <mergeCell ref="G418:H418"/>
    <mergeCell ref="D419:E419"/>
    <mergeCell ref="G419:H419"/>
    <mergeCell ref="D420:E420"/>
    <mergeCell ref="G420:H420"/>
    <mergeCell ref="D421:E421"/>
    <mergeCell ref="G421:H421"/>
    <mergeCell ref="D422:E422"/>
    <mergeCell ref="G422:H422"/>
    <mergeCell ref="D416:E416"/>
    <mergeCell ref="G416:H416"/>
    <mergeCell ref="D417:E417"/>
    <mergeCell ref="G417:H417"/>
    <mergeCell ref="D411:E411"/>
    <mergeCell ref="G411:H411"/>
    <mergeCell ref="D412:E412"/>
    <mergeCell ref="G412:H412"/>
    <mergeCell ref="D413:E413"/>
    <mergeCell ref="G413:H413"/>
    <mergeCell ref="D414:E414"/>
    <mergeCell ref="G414:H414"/>
    <mergeCell ref="D415:E415"/>
    <mergeCell ref="G415:H415"/>
    <mergeCell ref="D428:E428"/>
    <mergeCell ref="G428:H428"/>
    <mergeCell ref="D429:E429"/>
    <mergeCell ref="G429:H429"/>
    <mergeCell ref="D430:E430"/>
    <mergeCell ref="G430:H430"/>
    <mergeCell ref="D431:E431"/>
    <mergeCell ref="G431:H431"/>
    <mergeCell ref="D423:E423"/>
    <mergeCell ref="G423:H423"/>
    <mergeCell ref="D424:E424"/>
    <mergeCell ref="G424:H424"/>
    <mergeCell ref="D425:E425"/>
    <mergeCell ref="G425:H425"/>
    <mergeCell ref="D426:E426"/>
    <mergeCell ref="G426:H426"/>
    <mergeCell ref="D427:E427"/>
    <mergeCell ref="G427:H427"/>
    <mergeCell ref="D440:E440"/>
    <mergeCell ref="G440:H440"/>
    <mergeCell ref="D441:E441"/>
    <mergeCell ref="G441:H441"/>
    <mergeCell ref="D442:E442"/>
    <mergeCell ref="G442:H442"/>
    <mergeCell ref="D443:E443"/>
    <mergeCell ref="G443:H443"/>
    <mergeCell ref="D437:E437"/>
    <mergeCell ref="G437:H437"/>
    <mergeCell ref="D438:E438"/>
    <mergeCell ref="G438:H438"/>
    <mergeCell ref="D439:E439"/>
    <mergeCell ref="G439:H439"/>
    <mergeCell ref="D432:E432"/>
    <mergeCell ref="G432:H432"/>
    <mergeCell ref="D433:E433"/>
    <mergeCell ref="G433:H433"/>
    <mergeCell ref="D434:E434"/>
    <mergeCell ref="G434:H434"/>
    <mergeCell ref="D435:E435"/>
    <mergeCell ref="G435:H435"/>
    <mergeCell ref="D436:E436"/>
    <mergeCell ref="G436:H436"/>
    <mergeCell ref="D449:E449"/>
    <mergeCell ref="G449:H449"/>
    <mergeCell ref="D450:E450"/>
    <mergeCell ref="G450:H450"/>
    <mergeCell ref="D451:E451"/>
    <mergeCell ref="G451:H451"/>
    <mergeCell ref="D452:E452"/>
    <mergeCell ref="G452:H452"/>
    <mergeCell ref="D444:E444"/>
    <mergeCell ref="G444:H444"/>
    <mergeCell ref="D445:E445"/>
    <mergeCell ref="G445:H445"/>
    <mergeCell ref="D446:E446"/>
    <mergeCell ref="G446:H446"/>
    <mergeCell ref="D447:E447"/>
    <mergeCell ref="G447:H447"/>
    <mergeCell ref="D448:E448"/>
    <mergeCell ref="G448:H448"/>
    <mergeCell ref="D458:E458"/>
    <mergeCell ref="G458:H458"/>
    <mergeCell ref="D459:E459"/>
    <mergeCell ref="G459:H459"/>
    <mergeCell ref="D460:E460"/>
    <mergeCell ref="G460:H460"/>
    <mergeCell ref="D461:E461"/>
    <mergeCell ref="G461:H461"/>
    <mergeCell ref="D462:E462"/>
    <mergeCell ref="G462:H462"/>
    <mergeCell ref="D453:E453"/>
    <mergeCell ref="G453:H453"/>
    <mergeCell ref="D454:E454"/>
    <mergeCell ref="G454:H454"/>
    <mergeCell ref="D455:E455"/>
    <mergeCell ref="G455:H455"/>
    <mergeCell ref="D456:E456"/>
    <mergeCell ref="G456:H456"/>
    <mergeCell ref="D457:E457"/>
    <mergeCell ref="G457:H457"/>
    <mergeCell ref="D468:E468"/>
    <mergeCell ref="G468:H468"/>
    <mergeCell ref="D469:E469"/>
    <mergeCell ref="G469:H469"/>
    <mergeCell ref="D470:E470"/>
    <mergeCell ref="G470:H470"/>
    <mergeCell ref="D471:E471"/>
    <mergeCell ref="G471:H471"/>
    <mergeCell ref="D472:E472"/>
    <mergeCell ref="G472:H472"/>
    <mergeCell ref="D463:E463"/>
    <mergeCell ref="G463:H463"/>
    <mergeCell ref="D464:E464"/>
    <mergeCell ref="G464:H464"/>
    <mergeCell ref="D465:E465"/>
    <mergeCell ref="G465:H465"/>
    <mergeCell ref="D466:E466"/>
    <mergeCell ref="G466:H466"/>
    <mergeCell ref="D467:E467"/>
    <mergeCell ref="G467:H467"/>
    <mergeCell ref="D478:E478"/>
    <mergeCell ref="G478:H478"/>
    <mergeCell ref="D479:E479"/>
    <mergeCell ref="G479:H479"/>
    <mergeCell ref="D480:E480"/>
    <mergeCell ref="G480:H480"/>
    <mergeCell ref="D481:E481"/>
    <mergeCell ref="G481:H481"/>
    <mergeCell ref="D482:E482"/>
    <mergeCell ref="G482:H482"/>
    <mergeCell ref="D473:E473"/>
    <mergeCell ref="G473:H473"/>
    <mergeCell ref="D474:E474"/>
    <mergeCell ref="G474:H474"/>
    <mergeCell ref="D475:E475"/>
    <mergeCell ref="G475:H475"/>
    <mergeCell ref="D476:E476"/>
    <mergeCell ref="G476:H476"/>
    <mergeCell ref="D477:E477"/>
    <mergeCell ref="G477:H477"/>
    <mergeCell ref="D488:E488"/>
    <mergeCell ref="G488:H488"/>
    <mergeCell ref="D489:E489"/>
    <mergeCell ref="G489:H489"/>
    <mergeCell ref="D490:E490"/>
    <mergeCell ref="G490:H490"/>
    <mergeCell ref="D491:E491"/>
    <mergeCell ref="G491:H491"/>
    <mergeCell ref="D492:E492"/>
    <mergeCell ref="G492:H492"/>
    <mergeCell ref="D483:E483"/>
    <mergeCell ref="G483:H483"/>
    <mergeCell ref="D484:E484"/>
    <mergeCell ref="G484:H484"/>
    <mergeCell ref="D485:E485"/>
    <mergeCell ref="G485:H485"/>
    <mergeCell ref="D486:E486"/>
    <mergeCell ref="G486:H486"/>
    <mergeCell ref="D487:E487"/>
    <mergeCell ref="G487:H487"/>
    <mergeCell ref="D502:E502"/>
    <mergeCell ref="G502:H502"/>
    <mergeCell ref="D503:E503"/>
    <mergeCell ref="G503:H503"/>
    <mergeCell ref="D504:E504"/>
    <mergeCell ref="G504:H504"/>
    <mergeCell ref="D505:E505"/>
    <mergeCell ref="G505:H505"/>
    <mergeCell ref="D498:E498"/>
    <mergeCell ref="G498:H498"/>
    <mergeCell ref="D499:E499"/>
    <mergeCell ref="G499:H499"/>
    <mergeCell ref="D500:E500"/>
    <mergeCell ref="G500:H500"/>
    <mergeCell ref="D501:E501"/>
    <mergeCell ref="G501:H501"/>
    <mergeCell ref="D493:E493"/>
    <mergeCell ref="G493:H493"/>
    <mergeCell ref="D494:E494"/>
    <mergeCell ref="G494:H494"/>
    <mergeCell ref="D495:E495"/>
    <mergeCell ref="G495:H495"/>
    <mergeCell ref="D496:E496"/>
    <mergeCell ref="G496:H496"/>
    <mergeCell ref="D497:E497"/>
    <mergeCell ref="G497:H497"/>
    <mergeCell ref="D510:E510"/>
    <mergeCell ref="G510:H510"/>
    <mergeCell ref="D511:E511"/>
    <mergeCell ref="G511:H511"/>
    <mergeCell ref="D512:E512"/>
    <mergeCell ref="G512:H512"/>
    <mergeCell ref="D513:E513"/>
    <mergeCell ref="G513:H513"/>
    <mergeCell ref="D514:E514"/>
    <mergeCell ref="G514:H514"/>
    <mergeCell ref="D506:E506"/>
    <mergeCell ref="G506:H506"/>
    <mergeCell ref="D507:E507"/>
    <mergeCell ref="G507:H507"/>
    <mergeCell ref="D508:E508"/>
    <mergeCell ref="G508:H508"/>
    <mergeCell ref="D509:E509"/>
    <mergeCell ref="G509:H509"/>
    <mergeCell ref="D520:E520"/>
    <mergeCell ref="G520:H520"/>
    <mergeCell ref="D521:E521"/>
    <mergeCell ref="G521:H521"/>
    <mergeCell ref="D522:E522"/>
    <mergeCell ref="G522:H522"/>
    <mergeCell ref="D523:E523"/>
    <mergeCell ref="G523:H523"/>
    <mergeCell ref="D524:E524"/>
    <mergeCell ref="G524:H524"/>
    <mergeCell ref="D515:E515"/>
    <mergeCell ref="G515:H515"/>
    <mergeCell ref="D516:E516"/>
    <mergeCell ref="G516:H516"/>
    <mergeCell ref="D517:E517"/>
    <mergeCell ref="G517:H517"/>
    <mergeCell ref="D518:E518"/>
    <mergeCell ref="G518:H518"/>
    <mergeCell ref="D519:E519"/>
    <mergeCell ref="G519:H519"/>
    <mergeCell ref="D530:E530"/>
    <mergeCell ref="G530:H530"/>
    <mergeCell ref="D531:E531"/>
    <mergeCell ref="G531:H531"/>
    <mergeCell ref="D532:E532"/>
    <mergeCell ref="G532:H532"/>
    <mergeCell ref="D533:E533"/>
    <mergeCell ref="G533:H533"/>
    <mergeCell ref="D525:E525"/>
    <mergeCell ref="G525:H525"/>
    <mergeCell ref="D526:E526"/>
    <mergeCell ref="G526:H526"/>
    <mergeCell ref="D527:E527"/>
    <mergeCell ref="G527:H527"/>
    <mergeCell ref="D528:E528"/>
    <mergeCell ref="G528:H528"/>
    <mergeCell ref="D529:E529"/>
    <mergeCell ref="G529:H529"/>
    <mergeCell ref="D538:E538"/>
    <mergeCell ref="G538:H538"/>
    <mergeCell ref="D539:E539"/>
    <mergeCell ref="G539:H539"/>
    <mergeCell ref="D540:E540"/>
    <mergeCell ref="G540:H540"/>
    <mergeCell ref="D541:E541"/>
    <mergeCell ref="G541:H541"/>
    <mergeCell ref="D542:E542"/>
    <mergeCell ref="G542:H542"/>
    <mergeCell ref="D534:E534"/>
    <mergeCell ref="G534:H534"/>
    <mergeCell ref="D535:E535"/>
    <mergeCell ref="G535:H535"/>
    <mergeCell ref="D536:E536"/>
    <mergeCell ref="G536:H536"/>
    <mergeCell ref="D537:E537"/>
    <mergeCell ref="G537:H537"/>
    <mergeCell ref="D548:E548"/>
    <mergeCell ref="G548:H548"/>
    <mergeCell ref="D549:E549"/>
    <mergeCell ref="G549:H549"/>
    <mergeCell ref="D550:E550"/>
    <mergeCell ref="G550:H550"/>
    <mergeCell ref="D551:E551"/>
    <mergeCell ref="G551:H551"/>
    <mergeCell ref="D543:E543"/>
    <mergeCell ref="G543:H543"/>
    <mergeCell ref="D544:E544"/>
    <mergeCell ref="G544:H544"/>
    <mergeCell ref="D545:E545"/>
    <mergeCell ref="G545:H545"/>
    <mergeCell ref="D546:E546"/>
    <mergeCell ref="G546:H546"/>
    <mergeCell ref="D547:E547"/>
    <mergeCell ref="G547:H547"/>
    <mergeCell ref="D557:E557"/>
    <mergeCell ref="G557:H557"/>
    <mergeCell ref="D558:E558"/>
    <mergeCell ref="G558:H558"/>
    <mergeCell ref="D559:E559"/>
    <mergeCell ref="G559:H559"/>
    <mergeCell ref="D560:E560"/>
    <mergeCell ref="G560:H560"/>
    <mergeCell ref="D561:E561"/>
    <mergeCell ref="G561:H561"/>
    <mergeCell ref="D552:E552"/>
    <mergeCell ref="G552:H552"/>
    <mergeCell ref="D553:E553"/>
    <mergeCell ref="G553:H553"/>
    <mergeCell ref="D554:E554"/>
    <mergeCell ref="G554:H554"/>
    <mergeCell ref="D555:E555"/>
    <mergeCell ref="G555:H555"/>
    <mergeCell ref="D556:E556"/>
    <mergeCell ref="G556:H556"/>
    <mergeCell ref="D567:E567"/>
    <mergeCell ref="G567:H567"/>
    <mergeCell ref="D568:E568"/>
    <mergeCell ref="G568:H568"/>
    <mergeCell ref="D569:E569"/>
    <mergeCell ref="G569:H569"/>
    <mergeCell ref="D570:E570"/>
    <mergeCell ref="G570:H570"/>
    <mergeCell ref="D571:E571"/>
    <mergeCell ref="G571:H571"/>
    <mergeCell ref="D562:E562"/>
    <mergeCell ref="G562:H562"/>
    <mergeCell ref="D563:E563"/>
    <mergeCell ref="G563:H563"/>
    <mergeCell ref="D564:E564"/>
    <mergeCell ref="G564:H564"/>
    <mergeCell ref="D565:E565"/>
    <mergeCell ref="G565:H565"/>
    <mergeCell ref="D566:E566"/>
    <mergeCell ref="G566:H566"/>
    <mergeCell ref="D577:E577"/>
    <mergeCell ref="G577:H577"/>
    <mergeCell ref="D578:E578"/>
    <mergeCell ref="G578:H578"/>
    <mergeCell ref="D579:E579"/>
    <mergeCell ref="G579:H579"/>
    <mergeCell ref="D580:E580"/>
    <mergeCell ref="G580:H580"/>
    <mergeCell ref="D581:E581"/>
    <mergeCell ref="G581:H581"/>
    <mergeCell ref="D572:E572"/>
    <mergeCell ref="G572:H572"/>
    <mergeCell ref="D573:E573"/>
    <mergeCell ref="G573:H573"/>
    <mergeCell ref="D574:E574"/>
    <mergeCell ref="G574:H574"/>
    <mergeCell ref="D575:E575"/>
    <mergeCell ref="G575:H575"/>
    <mergeCell ref="D576:E576"/>
    <mergeCell ref="G576:H576"/>
    <mergeCell ref="D587:E587"/>
    <mergeCell ref="G587:H587"/>
    <mergeCell ref="D588:E588"/>
    <mergeCell ref="G588:H588"/>
    <mergeCell ref="D589:E589"/>
    <mergeCell ref="G589:H589"/>
    <mergeCell ref="D590:E590"/>
    <mergeCell ref="G590:H590"/>
    <mergeCell ref="D591:E591"/>
    <mergeCell ref="G591:H591"/>
    <mergeCell ref="D582:E582"/>
    <mergeCell ref="G582:H582"/>
    <mergeCell ref="D583:E583"/>
    <mergeCell ref="G583:H583"/>
    <mergeCell ref="D584:E584"/>
    <mergeCell ref="G584:H584"/>
    <mergeCell ref="D585:E585"/>
    <mergeCell ref="G585:H585"/>
    <mergeCell ref="D586:E586"/>
    <mergeCell ref="G586:H586"/>
    <mergeCell ref="D597:E597"/>
    <mergeCell ref="G597:H597"/>
    <mergeCell ref="D598:E598"/>
    <mergeCell ref="G598:H598"/>
    <mergeCell ref="D599:E599"/>
    <mergeCell ref="G599:H599"/>
    <mergeCell ref="D600:E600"/>
    <mergeCell ref="G600:H600"/>
    <mergeCell ref="D601:E601"/>
    <mergeCell ref="G601:H601"/>
    <mergeCell ref="D592:E592"/>
    <mergeCell ref="G592:H592"/>
    <mergeCell ref="D593:E593"/>
    <mergeCell ref="G593:H593"/>
    <mergeCell ref="D594:E594"/>
    <mergeCell ref="G594:H594"/>
    <mergeCell ref="D595:E595"/>
    <mergeCell ref="G595:H595"/>
    <mergeCell ref="D596:E596"/>
    <mergeCell ref="G596:H596"/>
    <mergeCell ref="D606:E606"/>
    <mergeCell ref="G606:H606"/>
    <mergeCell ref="D607:E607"/>
    <mergeCell ref="G607:H607"/>
    <mergeCell ref="D608:E608"/>
    <mergeCell ref="G608:H608"/>
    <mergeCell ref="D609:E609"/>
    <mergeCell ref="G609:H609"/>
    <mergeCell ref="D610:E610"/>
    <mergeCell ref="G610:H610"/>
    <mergeCell ref="D602:E602"/>
    <mergeCell ref="G602:H602"/>
    <mergeCell ref="D603:E603"/>
    <mergeCell ref="G603:H603"/>
    <mergeCell ref="D604:E604"/>
    <mergeCell ref="G604:H604"/>
    <mergeCell ref="D605:E605"/>
    <mergeCell ref="G605:H605"/>
    <mergeCell ref="D634:E634"/>
    <mergeCell ref="G634:H634"/>
    <mergeCell ref="D635:E635"/>
    <mergeCell ref="G635:H635"/>
    <mergeCell ref="D636:E636"/>
    <mergeCell ref="G636:H636"/>
    <mergeCell ref="D637:E637"/>
    <mergeCell ref="G637:H637"/>
    <mergeCell ref="D638:E638"/>
    <mergeCell ref="G638:H638"/>
    <mergeCell ref="D639:E639"/>
    <mergeCell ref="G639:H639"/>
    <mergeCell ref="D611:E611"/>
    <mergeCell ref="G611:H611"/>
    <mergeCell ref="D612:E612"/>
    <mergeCell ref="G612:H612"/>
    <mergeCell ref="D613:E613"/>
    <mergeCell ref="G613:H613"/>
    <mergeCell ref="D614:E614"/>
    <mergeCell ref="G614:H614"/>
    <mergeCell ref="D615:E615"/>
    <mergeCell ref="G615:H615"/>
    <mergeCell ref="D616:E616"/>
    <mergeCell ref="G616:H616"/>
    <mergeCell ref="D617:E617"/>
    <mergeCell ref="G617:H617"/>
    <mergeCell ref="D618:E618"/>
    <mergeCell ref="G618:H618"/>
    <mergeCell ref="D619:E619"/>
    <mergeCell ref="G619:H619"/>
    <mergeCell ref="D620:E620"/>
    <mergeCell ref="G620:H620"/>
    <mergeCell ref="D630:E630"/>
    <mergeCell ref="G630:H630"/>
    <mergeCell ref="D626:E626"/>
    <mergeCell ref="G626:H626"/>
    <mergeCell ref="D627:E627"/>
    <mergeCell ref="G627:H627"/>
    <mergeCell ref="D628:E628"/>
    <mergeCell ref="G628:H628"/>
    <mergeCell ref="D629:E629"/>
    <mergeCell ref="G629:H629"/>
    <mergeCell ref="D621:E621"/>
    <mergeCell ref="G621:H621"/>
    <mergeCell ref="D622:E622"/>
    <mergeCell ref="G622:H622"/>
    <mergeCell ref="D623:E623"/>
    <mergeCell ref="G623:H623"/>
    <mergeCell ref="D624:E624"/>
    <mergeCell ref="G624:H624"/>
    <mergeCell ref="D625:E625"/>
    <mergeCell ref="G625:H625"/>
    <mergeCell ref="D648:E648"/>
    <mergeCell ref="G648:H648"/>
    <mergeCell ref="D649:E649"/>
    <mergeCell ref="G649:H649"/>
    <mergeCell ref="D650:E650"/>
    <mergeCell ref="G650:H650"/>
    <mergeCell ref="D651:E651"/>
    <mergeCell ref="G651:H651"/>
    <mergeCell ref="D652:E652"/>
    <mergeCell ref="G652:H652"/>
    <mergeCell ref="D653:E653"/>
    <mergeCell ref="G653:H653"/>
    <mergeCell ref="D654:E654"/>
    <mergeCell ref="G654:H654"/>
    <mergeCell ref="D655:E655"/>
    <mergeCell ref="G655:H655"/>
    <mergeCell ref="D640:E640"/>
    <mergeCell ref="G640:H640"/>
    <mergeCell ref="D641:E641"/>
    <mergeCell ref="G641:H641"/>
    <mergeCell ref="D642:E642"/>
    <mergeCell ref="G642:H642"/>
    <mergeCell ref="D643:E643"/>
    <mergeCell ref="G643:H643"/>
    <mergeCell ref="D644:E644"/>
    <mergeCell ref="G644:H644"/>
    <mergeCell ref="D645:E645"/>
    <mergeCell ref="G645:H645"/>
    <mergeCell ref="D646:E646"/>
    <mergeCell ref="G646:H646"/>
    <mergeCell ref="D647:E647"/>
    <mergeCell ref="G647:H647"/>
    <mergeCell ref="D656:E656"/>
    <mergeCell ref="G656:H656"/>
    <mergeCell ref="D657:E657"/>
    <mergeCell ref="G657:H657"/>
    <mergeCell ref="D658:E658"/>
    <mergeCell ref="G658:H658"/>
    <mergeCell ref="D659:E659"/>
    <mergeCell ref="G659:H659"/>
    <mergeCell ref="D660:E660"/>
    <mergeCell ref="G660:H660"/>
    <mergeCell ref="D661:E661"/>
    <mergeCell ref="G661:H661"/>
    <mergeCell ref="D662:E662"/>
    <mergeCell ref="G662:H662"/>
    <mergeCell ref="D663:E663"/>
    <mergeCell ref="G663:H663"/>
    <mergeCell ref="D664:E664"/>
    <mergeCell ref="G664:H664"/>
    <mergeCell ref="D665:E665"/>
    <mergeCell ref="G665:H665"/>
    <mergeCell ref="D666:E666"/>
    <mergeCell ref="G666:H666"/>
    <mergeCell ref="D667:E667"/>
    <mergeCell ref="G667:H667"/>
    <mergeCell ref="D668:E668"/>
    <mergeCell ref="G668:H668"/>
    <mergeCell ref="D669:E669"/>
    <mergeCell ref="G669:H669"/>
    <mergeCell ref="D670:E670"/>
    <mergeCell ref="G670:H670"/>
    <mergeCell ref="D671:E671"/>
    <mergeCell ref="G671:H671"/>
    <mergeCell ref="D672:E672"/>
    <mergeCell ref="G672:H672"/>
    <mergeCell ref="D673:E673"/>
    <mergeCell ref="G673:H673"/>
    <mergeCell ref="D681:E681"/>
    <mergeCell ref="G681:H681"/>
    <mergeCell ref="D682:E682"/>
    <mergeCell ref="G682:H682"/>
    <mergeCell ref="D683:E683"/>
    <mergeCell ref="G683:H683"/>
    <mergeCell ref="D684:E684"/>
    <mergeCell ref="G684:H684"/>
    <mergeCell ref="D685:E685"/>
    <mergeCell ref="G685:H685"/>
    <mergeCell ref="D686:E686"/>
    <mergeCell ref="G686:H686"/>
    <mergeCell ref="D687:E687"/>
    <mergeCell ref="G687:H687"/>
    <mergeCell ref="D688:E688"/>
    <mergeCell ref="G688:H688"/>
    <mergeCell ref="D674:E674"/>
    <mergeCell ref="G674:H674"/>
    <mergeCell ref="D675:E675"/>
    <mergeCell ref="G675:H675"/>
    <mergeCell ref="D676:E676"/>
    <mergeCell ref="G676:H676"/>
    <mergeCell ref="D677:E677"/>
    <mergeCell ref="G677:H677"/>
    <mergeCell ref="D678:E678"/>
    <mergeCell ref="G678:H678"/>
    <mergeCell ref="D679:E679"/>
    <mergeCell ref="G679:H679"/>
    <mergeCell ref="D680:E680"/>
    <mergeCell ref="G680:H680"/>
    <mergeCell ref="D698:E698"/>
    <mergeCell ref="G698:H698"/>
    <mergeCell ref="D699:E699"/>
    <mergeCell ref="G699:H699"/>
    <mergeCell ref="D700:E700"/>
    <mergeCell ref="G700:H700"/>
    <mergeCell ref="D701:E701"/>
    <mergeCell ref="G701:H701"/>
    <mergeCell ref="D702:E702"/>
    <mergeCell ref="G702:H702"/>
    <mergeCell ref="D703:E703"/>
    <mergeCell ref="G703:H703"/>
    <mergeCell ref="D704:E704"/>
    <mergeCell ref="G704:H704"/>
    <mergeCell ref="D689:E689"/>
    <mergeCell ref="G689:H689"/>
    <mergeCell ref="D690:E690"/>
    <mergeCell ref="G690:H690"/>
    <mergeCell ref="D691:E691"/>
    <mergeCell ref="G691:H691"/>
    <mergeCell ref="D692:E692"/>
    <mergeCell ref="G692:H692"/>
    <mergeCell ref="D693:E693"/>
    <mergeCell ref="G693:H693"/>
    <mergeCell ref="D694:E694"/>
    <mergeCell ref="G694:H694"/>
    <mergeCell ref="D695:E695"/>
    <mergeCell ref="G695:H695"/>
    <mergeCell ref="D696:E696"/>
    <mergeCell ref="G696:H696"/>
    <mergeCell ref="D697:E697"/>
    <mergeCell ref="G697:H697"/>
    <mergeCell ref="D631:E631"/>
    <mergeCell ref="G631:H631"/>
    <mergeCell ref="D632:E632"/>
    <mergeCell ref="G632:H632"/>
    <mergeCell ref="D633:E633"/>
    <mergeCell ref="G633:H633"/>
    <mergeCell ref="D717:E717"/>
    <mergeCell ref="G717:H717"/>
    <mergeCell ref="D714:E714"/>
    <mergeCell ref="G714:H714"/>
    <mergeCell ref="D715:E715"/>
    <mergeCell ref="G715:H715"/>
    <mergeCell ref="D716:E716"/>
    <mergeCell ref="G716:H716"/>
    <mergeCell ref="D705:E705"/>
    <mergeCell ref="G705:H705"/>
    <mergeCell ref="D706:E706"/>
    <mergeCell ref="G706:H706"/>
    <mergeCell ref="D707:E707"/>
    <mergeCell ref="G707:H707"/>
    <mergeCell ref="D708:E708"/>
    <mergeCell ref="G708:H708"/>
    <mergeCell ref="D709:E709"/>
    <mergeCell ref="G709:H709"/>
    <mergeCell ref="D710:E710"/>
    <mergeCell ref="G710:H710"/>
    <mergeCell ref="D711:E711"/>
    <mergeCell ref="G711:H711"/>
    <mergeCell ref="D712:E712"/>
    <mergeCell ref="G712:H712"/>
    <mergeCell ref="D713:E713"/>
    <mergeCell ref="G713:H713"/>
    <mergeCell ref="D725:E725"/>
    <mergeCell ref="G725:H725"/>
    <mergeCell ref="D726:E726"/>
    <mergeCell ref="G726:H726"/>
    <mergeCell ref="D727:E727"/>
    <mergeCell ref="G727:H727"/>
    <mergeCell ref="D728:E728"/>
    <mergeCell ref="G728:H728"/>
    <mergeCell ref="D729:E729"/>
    <mergeCell ref="G729:H729"/>
    <mergeCell ref="D730:E730"/>
    <mergeCell ref="G730:H730"/>
    <mergeCell ref="D731:E731"/>
    <mergeCell ref="G731:H731"/>
    <mergeCell ref="D718:E718"/>
    <mergeCell ref="G718:H718"/>
    <mergeCell ref="D719:E719"/>
    <mergeCell ref="G719:H719"/>
    <mergeCell ref="D720:E720"/>
    <mergeCell ref="G720:H720"/>
    <mergeCell ref="D721:E721"/>
    <mergeCell ref="G721:H721"/>
    <mergeCell ref="D722:E722"/>
    <mergeCell ref="G722:H722"/>
    <mergeCell ref="D723:E723"/>
    <mergeCell ref="G723:H723"/>
    <mergeCell ref="D724:E724"/>
    <mergeCell ref="G724:H724"/>
    <mergeCell ref="D741:E741"/>
    <mergeCell ref="G741:H741"/>
    <mergeCell ref="D742:E742"/>
    <mergeCell ref="G742:H742"/>
    <mergeCell ref="D740:E740"/>
    <mergeCell ref="G740:H740"/>
    <mergeCell ref="D734:E734"/>
    <mergeCell ref="G734:H734"/>
    <mergeCell ref="D735:E735"/>
    <mergeCell ref="G735:H735"/>
    <mergeCell ref="D736:E736"/>
    <mergeCell ref="G736:H736"/>
    <mergeCell ref="D737:E737"/>
    <mergeCell ref="G737:H737"/>
    <mergeCell ref="D738:E738"/>
    <mergeCell ref="G738:H738"/>
    <mergeCell ref="D732:E732"/>
    <mergeCell ref="G732:H732"/>
    <mergeCell ref="D739:E739"/>
    <mergeCell ref="G739:H739"/>
    <mergeCell ref="D733:E733"/>
    <mergeCell ref="G733:H733"/>
  </mergeCells>
  <conditionalFormatting sqref="A747:Q1048576 A241:G242 A547:F547 A587:H592 A586:F586 A594:H599 A593:F593 A600:F601 A1:Q50 A416:Q417 A548:H585 A602:H629 A243:H415 A418:H546 A51:H240 I51:Q415 A630:Q744 I418:Q629">
    <cfRule type="expression" dxfId="173" priority="18">
      <formula>CONTR_CORSIAapplied=FALSE</formula>
    </cfRule>
  </conditionalFormatting>
  <conditionalFormatting sqref="Q747:Q1048576">
    <cfRule type="expression" dxfId="172" priority="16">
      <formula>CONTR_CORSIAapplied=FALSE</formula>
    </cfRule>
  </conditionalFormatting>
  <conditionalFormatting sqref="B29:P40 O50:O742">
    <cfRule type="expression" dxfId="171" priority="15">
      <formula>AND(CNTR_ReportingYear&lt;2021,CNTR_ReportingYear&lt;&gt;"")</formula>
    </cfRule>
  </conditionalFormatting>
  <conditionalFormatting sqref="A746:Q746 A745:B745 P745:Q745">
    <cfRule type="expression" dxfId="170" priority="14">
      <formula>CONTR_CORSIAapplied=FALSE</formula>
    </cfRule>
  </conditionalFormatting>
  <conditionalFormatting sqref="Q745:Q746">
    <cfRule type="expression" dxfId="169" priority="13">
      <formula>CONTR_CORSIAapplied=FALSE</formula>
    </cfRule>
  </conditionalFormatting>
  <conditionalFormatting sqref="M16:N16">
    <cfRule type="expression" dxfId="168" priority="12">
      <formula>AND(CNTR_ReportingYear&lt;2021,CNTR_ReportingYear&lt;&gt;"")</formula>
    </cfRule>
  </conditionalFormatting>
  <conditionalFormatting sqref="M18:N18">
    <cfRule type="expression" dxfId="167" priority="11">
      <formula>AND(CNTR_ReportingYear&lt;2021,CNTR_ReportingYear&lt;&gt;"")</formula>
    </cfRule>
  </conditionalFormatting>
  <conditionalFormatting sqref="G547:H547">
    <cfRule type="expression" dxfId="166" priority="5">
      <formula>CONTR_CORSIAapplied=FALSE</formula>
    </cfRule>
  </conditionalFormatting>
  <conditionalFormatting sqref="G586:H586">
    <cfRule type="expression" dxfId="165" priority="4">
      <formula>CONTR_CORSIAapplied=FALSE</formula>
    </cfRule>
  </conditionalFormatting>
  <conditionalFormatting sqref="G593:H593">
    <cfRule type="expression" dxfId="164" priority="3">
      <formula>CONTR_CORSIAapplied=FALSE</formula>
    </cfRule>
  </conditionalFormatting>
  <conditionalFormatting sqref="G600:H600">
    <cfRule type="expression" dxfId="163" priority="2">
      <formula>CONTR_CORSIAapplied=FALSE</formula>
    </cfRule>
  </conditionalFormatting>
  <conditionalFormatting sqref="G601:H601">
    <cfRule type="expression" dxfId="162" priority="1">
      <formula>CONTR_CORSIAapplied=FALSE</formula>
    </cfRule>
  </conditionalFormatting>
  <dataValidations count="5">
    <dataValidation type="list" allowBlank="1" showInputMessage="1" showErrorMessage="1" sqref="C34:C38 K50:K742">
      <formula1>CORSIA_FuelsList</formula1>
    </dataValidation>
    <dataValidation type="list" allowBlank="1" showInputMessage="1" showErrorMessage="1" sqref="N5:O5">
      <formula1>EF_SystemSelection</formula1>
    </dataValidation>
    <dataValidation type="list" allowBlank="1" showInputMessage="1" showErrorMessage="1" sqref="D743:E743 G743:H743">
      <formula1>worldcountries</formula1>
    </dataValidation>
    <dataValidation type="list" allowBlank="1" showInputMessage="1" showErrorMessage="1" sqref="G241:G242 G50:H240 D50:E742 G243:H742">
      <formula1>ICAO_MSList</formula1>
    </dataValidation>
    <dataValidation type="list" allowBlank="1" showInputMessage="1" showErrorMessage="1" sqref="I50:I742 O50:O742">
      <formula1>TrueFalse</formula1>
    </dataValidation>
  </dataValidations>
  <hyperlinks>
    <hyperlink ref="C44" r:id="rId1" display="https://www.icao.int/environmental-protection/CORSIA/Pages/state-pairs.aspx"/>
  </hyperlinks>
  <pageMargins left="0.70866141732283472" right="0.70866141732283472" top="0.78740157480314965" bottom="0.78740157480314965" header="0.31496062992125984" footer="0.31496062992125984"/>
  <pageSetup paperSize="9" scale="61" fitToHeight="10" orientation="portrait" r:id="rId2"/>
  <headerFooter>
    <oddFooter>&amp;L&amp;F&amp;C&amp;A&amp;R&amp;P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88DB179F6EE48B80BDB905D7DEC65" ma:contentTypeVersion="0" ma:contentTypeDescription="Create a new document." ma:contentTypeScope="" ma:versionID="08b999c1ca7de38cfaa68369fd8cbc2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DF3C44-75FA-4495-BED3-B2CEB82D0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5C491E3-CC20-4F94-87A8-0B181A0BE26F}">
  <ds:schemaRefs>
    <ds:schemaRef ds:uri="http://schemas.microsoft.com/sharepoint/v3/contenttype/forms"/>
  </ds:schemaRefs>
</ds:datastoreItem>
</file>

<file path=customXml/itemProps3.xml><?xml version="1.0" encoding="utf-8"?>
<ds:datastoreItem xmlns:ds="http://schemas.openxmlformats.org/officeDocument/2006/customXml" ds:itemID="{A817FAE0-07B8-4CC0-9666-EDAD769DF35F}">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268</vt:i4>
      </vt:variant>
    </vt:vector>
  </HeadingPairs>
  <TitlesOfParts>
    <vt:vector size="281" baseType="lpstr">
      <vt:lpstr>Contents</vt:lpstr>
      <vt:lpstr>Guidelines and conditions</vt:lpstr>
      <vt:lpstr>Identification and description</vt:lpstr>
      <vt:lpstr>Emissions overview</vt:lpstr>
      <vt:lpstr>Emissions Data</vt:lpstr>
      <vt:lpstr>Aircraft Data</vt:lpstr>
      <vt:lpstr>MS specific content</vt:lpstr>
      <vt:lpstr>Annex</vt:lpstr>
      <vt:lpstr>CORSIA emissions</vt:lpstr>
      <vt:lpstr>EUwideConstants</vt:lpstr>
      <vt:lpstr>MSParameters</vt:lpstr>
      <vt:lpstr>Translations</vt:lpstr>
      <vt:lpstr>VersionDocumentation</vt:lpstr>
      <vt:lpstr>aviationauthorities</vt:lpstr>
      <vt:lpstr>BooleanValues</vt:lpstr>
      <vt:lpstr>CNTR_EFListSelected</vt:lpstr>
      <vt:lpstr>CNTR_EFSystemselected</vt:lpstr>
      <vt:lpstr>CNTR_ReportingYear</vt:lpstr>
      <vt:lpstr>CommissionApprovedTools</vt:lpstr>
      <vt:lpstr>CompetentAuthorities</vt:lpstr>
      <vt:lpstr>CONTR_CORSIAapplied</vt:lpstr>
      <vt:lpstr>CONTR_onlyCORSIA</vt:lpstr>
      <vt:lpstr>CORSIA_EFList</vt:lpstr>
      <vt:lpstr>CORSIA_FuelsList</vt:lpstr>
      <vt:lpstr>DensMethod</vt:lpstr>
      <vt:lpstr>EF_SystemSelection</vt:lpstr>
      <vt:lpstr>EU_EF_forCORSIAFuelList</vt:lpstr>
      <vt:lpstr>EUconst_Eligible</vt:lpstr>
      <vt:lpstr>EUconst_ErrMsgNumerOfFlights</vt:lpstr>
      <vt:lpstr>Euconst_MPReferenceDateTypes</vt:lpstr>
      <vt:lpstr>Euconst_NA</vt:lpstr>
      <vt:lpstr>EUconst_NotEligible</vt:lpstr>
      <vt:lpstr>EUETS_FuelsList</vt:lpstr>
      <vt:lpstr>flighttypes</vt:lpstr>
      <vt:lpstr>freightandmail</vt:lpstr>
      <vt:lpstr>Frequency</vt:lpstr>
      <vt:lpstr>ICAO_MSList</vt:lpstr>
      <vt:lpstr>YesNo</vt:lpstr>
      <vt:lpstr>IND_COL_AircraftEndDate</vt:lpstr>
      <vt:lpstr>IND_COL_AircraftFuelUsedAvGas</vt:lpstr>
      <vt:lpstr>IND_COL_AircraftFuelUsedJetA</vt:lpstr>
      <vt:lpstr>IND_COL_AircraftFuelUsedJetA1</vt:lpstr>
      <vt:lpstr>IND_COL_AircraftFuelUsedJetB</vt:lpstr>
      <vt:lpstr>IND_COL_AircraftFuelUsedOther</vt:lpstr>
      <vt:lpstr>IND_COL_AircraftOwner</vt:lpstr>
      <vt:lpstr>IND_COL_AircraftRegistrytionNumbers</vt:lpstr>
      <vt:lpstr>IND_COL_AircraftStartingDate</vt:lpstr>
      <vt:lpstr>IND_COL_AircraftSubType</vt:lpstr>
      <vt:lpstr>IND_COL_AircraftType</vt:lpstr>
      <vt:lpstr>IND_COL_AircraftUsedForCORSIA</vt:lpstr>
      <vt:lpstr>IND_COL_AircraftUsedForEUETS</vt:lpstr>
      <vt:lpstr>IND_COL_CORSIA_CERTused</vt:lpstr>
      <vt:lpstr>IND_COL_CORSIA_UnusedColumnE</vt:lpstr>
      <vt:lpstr>IND_COL_CORSIA_UnusedColumnH</vt:lpstr>
      <vt:lpstr>IND_COL_CORSIAairportFROM</vt:lpstr>
      <vt:lpstr>IND_COL_CORSIAairportTO</vt:lpstr>
      <vt:lpstr>IND_COL_CORSIAcountryFROM</vt:lpstr>
      <vt:lpstr>IND_COL_CORSIAcountryTO</vt:lpstr>
      <vt:lpstr>IND_COL_CORSIAemissionsTCO2</vt:lpstr>
      <vt:lpstr>IND_COL_CORSIAfuelEmissionFactor</vt:lpstr>
      <vt:lpstr>IND_COL_CORSIAfuelType</vt:lpstr>
      <vt:lpstr>IND_COL_CORSIAfuelTonnesConsumed</vt:lpstr>
      <vt:lpstr>IND_COL_CORSIANumberOfFlights</vt:lpstr>
      <vt:lpstr>IND_COL_CORSIAoffsettingRequirement</vt:lpstr>
      <vt:lpstr>INDICATOR_5b1ETS_AlternativeFuelsDescription</vt:lpstr>
      <vt:lpstr>INDICATOR_5b1ETS_AlternativeFuelsDescriptionFeedstock</vt:lpstr>
      <vt:lpstr>INDICATOR_5b1ETS_AlternativeFuelsDescriptionLCEmissions</vt:lpstr>
      <vt:lpstr>INDICATOR_5b1ETS_AlternativeFuelsDescriptionName</vt:lpstr>
      <vt:lpstr>INDICATOR_5b1ETS_AlternativeFuelsDescriptionNumber</vt:lpstr>
      <vt:lpstr>INDICATOR_5b1ETS_AlternativeFuelsDescriptionProcess</vt:lpstr>
      <vt:lpstr>INDICATOR_5b1ETS_AlternativeFuelsDescriptionType</vt:lpstr>
      <vt:lpstr>INDICATOR_5bETS_FuelsDefinition</vt:lpstr>
      <vt:lpstr>INDICATOR_5bETS_FuelsDefinitionBioContent</vt:lpstr>
      <vt:lpstr>INDICATOR_5bETS_FuelsDefinitionBioContentNonSust</vt:lpstr>
      <vt:lpstr>INDICATOR_5bETS_FuelsDefinitionName</vt:lpstr>
      <vt:lpstr>INDICATOR_5bETS_FuelsDefinitionNCV</vt:lpstr>
      <vt:lpstr>INDICATOR_5bETS_FuelsDefinitionNumber</vt:lpstr>
      <vt:lpstr>INDICATOR_5bETS_FuelsDefinitionPrelimEF</vt:lpstr>
      <vt:lpstr>INDICATOR_5cETS_FuelsEmissionsCO2Bio</vt:lpstr>
      <vt:lpstr>INDICATOR_5cETS_FuelsEmissionsCO2BioNonSust</vt:lpstr>
      <vt:lpstr>INDICATOR_5cETS_FuelsEmissionsCO2Em</vt:lpstr>
      <vt:lpstr>INDICATOR_5cETS_FuelsEmissionsEF</vt:lpstr>
      <vt:lpstr>INDICATOR_5cETS_FuelsEmissionsFuelConsumption</vt:lpstr>
      <vt:lpstr>INDICATOR_5cETS_FuelsEmissionsName</vt:lpstr>
      <vt:lpstr>INDICATOR_5cETS_FuelsEmissionsNumber</vt:lpstr>
      <vt:lpstr>INDICATOR_5cETS_FuelsEmissionsTable</vt:lpstr>
      <vt:lpstr>INDICATOR_8bETS_EmissionsAlternative1</vt:lpstr>
      <vt:lpstr>INDICATOR_8bETS_EmissionsAvGas</vt:lpstr>
      <vt:lpstr>INDICATOR_8bETS_EmissionsJetA_A1</vt:lpstr>
      <vt:lpstr>INDICATOR_8bETS_EmissionsJetB</vt:lpstr>
      <vt:lpstr>INDICATOR_8bETS_EmissionsTotalPerMS</vt:lpstr>
      <vt:lpstr>INDICATOR_8bETS_MS</vt:lpstr>
      <vt:lpstr>INDICATOR_8bETS_MSFlightsTable</vt:lpstr>
      <vt:lpstr>INDICATOR_8bETS_NumberFlights</vt:lpstr>
      <vt:lpstr>INDICATOR_8cETS_EEAFlightsTable</vt:lpstr>
      <vt:lpstr>INDICATOR_8cETS_EmissionsAlternative1</vt:lpstr>
      <vt:lpstr>INDICATOR_8cETS_EmissionsAvGas</vt:lpstr>
      <vt:lpstr>INDICATOR_8cETS_EmissionsJetA_A1</vt:lpstr>
      <vt:lpstr>INDICATOR_8cETS_EmissionsJetB</vt:lpstr>
      <vt:lpstr>INDICATOR_8cETS_EmissionsTotalPerPair</vt:lpstr>
      <vt:lpstr>INDICATOR_8cETS_NumberFlights</vt:lpstr>
      <vt:lpstr>INDICATOR_8cETS_StateArrival</vt:lpstr>
      <vt:lpstr>INDICATOR_8cETS_StateDeparture</vt:lpstr>
      <vt:lpstr>INDICATOR_AdminCA</vt:lpstr>
      <vt:lpstr>INDICATOR_AdminMS</vt:lpstr>
      <vt:lpstr>INDICATOR_AircraftData</vt:lpstr>
      <vt:lpstr>INDICATOR_AircraftData_CORSIAuse</vt:lpstr>
      <vt:lpstr>INDICATOR_AircraftData_EUETSuse</vt:lpstr>
      <vt:lpstr>INDICATOR_AircraftData_FleetEndDate</vt:lpstr>
      <vt:lpstr>INDICATOR_AircraftData_FleetStartingDate</vt:lpstr>
      <vt:lpstr>INDICATOR_AircraftData_Owner</vt:lpstr>
      <vt:lpstr>INDICATOR_AircraftData_RegistrationNumber</vt:lpstr>
      <vt:lpstr>INDICATOR_AircraftData_SubType</vt:lpstr>
      <vt:lpstr>INDICATOR_AircraftData_Type</vt:lpstr>
      <vt:lpstr>INDICATOR_AircraftData_UsedAvGas</vt:lpstr>
      <vt:lpstr>INDICATOR_AircraftData_UsedJetA</vt:lpstr>
      <vt:lpstr>INDICATOR_AircraftData_UsedJetA1</vt:lpstr>
      <vt:lpstr>INDICATOR_AircraftData_UsedJetB</vt:lpstr>
      <vt:lpstr>INDICATOR_AircraftData_UsedOtherFuel</vt:lpstr>
      <vt:lpstr>INDICATOR_AnnexEUETS_AerodromeArrival</vt:lpstr>
      <vt:lpstr>INDICATOR_AnnexEUETS_AerodromeDeparture</vt:lpstr>
      <vt:lpstr>INDICATOR_AnnexEUETS_EmissionsPerPair</vt:lpstr>
      <vt:lpstr>INDICATOR_AnnexEUETS_FlightsPerPair</vt:lpstr>
      <vt:lpstr>INDICATOR_AnnexEUETS_TotalEmissions</vt:lpstr>
      <vt:lpstr>INDICATOR_AnnexEUETS_TotalFlights</vt:lpstr>
      <vt:lpstr>INDICATOR_AnnexEUETStable</vt:lpstr>
      <vt:lpstr>INDICATOR_AOAddressCity</vt:lpstr>
      <vt:lpstr>INDICATOR_AOAddressCountry</vt:lpstr>
      <vt:lpstr>INDICATOR_AOAddressEmail</vt:lpstr>
      <vt:lpstr>INDICATOR_AOAddressLine1</vt:lpstr>
      <vt:lpstr>INDICATOR_AOAddressLine2</vt:lpstr>
      <vt:lpstr>INDICATOR_AOAddressStateProvince</vt:lpstr>
      <vt:lpstr>INDICATOR_AOAddressTelephone</vt:lpstr>
      <vt:lpstr>INDICATOR_AOAddressZIP</vt:lpstr>
      <vt:lpstr>INDICATOR_AOC</vt:lpstr>
      <vt:lpstr>INDICATOR_AOCissueingAuthority</vt:lpstr>
      <vt:lpstr>INDICATOR_AOContactPersonEmail</vt:lpstr>
      <vt:lpstr>INDICATOR_AOContactPersonFirstName</vt:lpstr>
      <vt:lpstr>INDICATOR_AOContactPersonJobTitle</vt:lpstr>
      <vt:lpstr>INDICATOR_AOContactPersonOrganisation</vt:lpstr>
      <vt:lpstr>INDICATOR_AOContactPersonSurname</vt:lpstr>
      <vt:lpstr>INDICATOR_AOContactPersonTelephone</vt:lpstr>
      <vt:lpstr>INDICATOR_AOContactPersonTitle</vt:lpstr>
      <vt:lpstr>INDICATOR_AOCorrespondenceAddressLine1</vt:lpstr>
      <vt:lpstr>INDICATOR_AOCorrespondenceAddressLine2</vt:lpstr>
      <vt:lpstr>INDICATOR_AOCorrespondenceCity</vt:lpstr>
      <vt:lpstr>INDICATOR_AOCorrespondenceCountry</vt:lpstr>
      <vt:lpstr>INDICATOR_AOCorrespondenceEmail</vt:lpstr>
      <vt:lpstr>INDICATOR_AOCorrespondenceFirstName</vt:lpstr>
      <vt:lpstr>INDICATOR_AOCorrespondenceStateProvince</vt:lpstr>
      <vt:lpstr>INDICATOR_AOCorrespondenceSurname</vt:lpstr>
      <vt:lpstr>INDICATOR_AOCorrespondenceTelephone</vt:lpstr>
      <vt:lpstr>INDICATOR_AOCorrespondenceTitle</vt:lpstr>
      <vt:lpstr>INDICATOR_AOCorrespondenceZIP</vt:lpstr>
      <vt:lpstr>INDICATOR_AOLegalReprAddressLine1</vt:lpstr>
      <vt:lpstr>INDICATOR_AOLegalReprAddressLine2</vt:lpstr>
      <vt:lpstr>INDICATOR_AOLegalReprCity</vt:lpstr>
      <vt:lpstr>INDICATOR_AOLegalReprCountry</vt:lpstr>
      <vt:lpstr>INDICATOR_AOLegalReprEmail</vt:lpstr>
      <vt:lpstr>INDICATOR_AOLegalReprFirstName</vt:lpstr>
      <vt:lpstr>INDICATOR_AOLegalReprStateProvince</vt:lpstr>
      <vt:lpstr>INDICATOR_AOLegalReprSurname</vt:lpstr>
      <vt:lpstr>INDICATOR_AOLegalReprTelephone</vt:lpstr>
      <vt:lpstr>INDICATOR_AOLegalReprTitle</vt:lpstr>
      <vt:lpstr>INDICATOR_AOLegalReprZIP</vt:lpstr>
      <vt:lpstr>INDICATOR_AOname</vt:lpstr>
      <vt:lpstr>INDICATOR_AOnameEClist</vt:lpstr>
      <vt:lpstr>INDICATOR_AOuniquID</vt:lpstr>
      <vt:lpstr>INDICATOR_Art28a6Used</vt:lpstr>
      <vt:lpstr>INDICATOR_Comments</vt:lpstr>
      <vt:lpstr>INDICATOR_CORSIA_EligibleFuels</vt:lpstr>
      <vt:lpstr>INDICATOR_CORSIA_EligibleFuels_Feedstock</vt:lpstr>
      <vt:lpstr>INDICATOR_CORSIA_EligibleFuels_LCEmissions</vt:lpstr>
      <vt:lpstr>INDICATOR_CORSIA_EligibleFuels_MassNeat</vt:lpstr>
      <vt:lpstr>INDICATOR_CORSIA_EligibleFuels_ReductionsClaimed</vt:lpstr>
      <vt:lpstr>INDICATOR_CORSIA_EligibleFuels_Type</vt:lpstr>
      <vt:lpstr>INDICATOR_CORSIA_EligibleFuelsTable</vt:lpstr>
      <vt:lpstr>INDICATOR_CORSIA_EmissionsTable</vt:lpstr>
      <vt:lpstr>INDICATOR_CORSIA_totalCO2</vt:lpstr>
      <vt:lpstr>INDICATOR_CORSIA_totalCO2withOffsetting</vt:lpstr>
      <vt:lpstr>INDICATOR_CORSIA_totalFlights</vt:lpstr>
      <vt:lpstr>INDICATOR_CORSIA_totalFlightsWithOffsetting</vt:lpstr>
      <vt:lpstr>INDICATOR_CORSIA_totalTonnesAvGas</vt:lpstr>
      <vt:lpstr>INDICATOR_CORSIA_totalTonnesEligibleFuelsClaimed</vt:lpstr>
      <vt:lpstr>INDICATOR_CORSIA_totalTonnesJetA</vt:lpstr>
      <vt:lpstr>INDICATOR_CORSIA_totalTonnesJetA1</vt:lpstr>
      <vt:lpstr>INDICATOR_CORSIA_totalTonnesJetB</vt:lpstr>
      <vt:lpstr>INDICATOR_CORSIAapplied</vt:lpstr>
      <vt:lpstr>INDICATOR_CORSIAotherState</vt:lpstr>
      <vt:lpstr>INDICATOR_CORSIAReportToState</vt:lpstr>
      <vt:lpstr>INDICATOR_DataGapsEmissions</vt:lpstr>
      <vt:lpstr>INDICATOR_DataGapsPercentCORSIA</vt:lpstr>
      <vt:lpstr>INDICATOR_DataGapsPercentETS</vt:lpstr>
      <vt:lpstr>INDICATOR_DataGapsReason</vt:lpstr>
      <vt:lpstr>INDICATOR_DataGapsReference</vt:lpstr>
      <vt:lpstr>INDICATOR_DataGapsReplacementMethod</vt:lpstr>
      <vt:lpstr>INDICATOR_DataGapsTable</vt:lpstr>
      <vt:lpstr>INDICATOR_DataGapsType</vt:lpstr>
      <vt:lpstr>INDICATOR_ETS_EmissionsFullScope</vt:lpstr>
      <vt:lpstr>INDICATOR_ETS_FlightsPerPeriod</vt:lpstr>
      <vt:lpstr>INDICATOR_ETS_SETEligibility</vt:lpstr>
      <vt:lpstr>INDICATOR_ETS_TotalEmissions</vt:lpstr>
      <vt:lpstr>INDICATOR_ETS_TotalFlights</vt:lpstr>
      <vt:lpstr>INDICATOR_ETS_TotalNonSustainableBiomassEmissions</vt:lpstr>
      <vt:lpstr>INDICATOR_ETS_TotalSustainableBiomassEmissions</vt:lpstr>
      <vt:lpstr>INDICATOR_EUETSAnnexConfidential</vt:lpstr>
      <vt:lpstr>INDICATOR_ICAOcallSign</vt:lpstr>
      <vt:lpstr>INDICATOR_LanguageFilling</vt:lpstr>
      <vt:lpstr>INDICATOR_MPApprovalDate</vt:lpstr>
      <vt:lpstr>INDICATOR_MPDeviations</vt:lpstr>
      <vt:lpstr>INDICATOR_MPDeviationsDescription</vt:lpstr>
      <vt:lpstr>INDICATOR_MPVersion</vt:lpstr>
      <vt:lpstr>INDICATOR_NoETSobligation</vt:lpstr>
      <vt:lpstr>INDICATOR_OperatingLicense</vt:lpstr>
      <vt:lpstr>INDICATOR_OperatingLicenseAuthority</vt:lpstr>
      <vt:lpstr>INDICATOR_ReferenceFileName</vt:lpstr>
      <vt:lpstr>INDICATOR_RegistrationMarkings</vt:lpstr>
      <vt:lpstr>INDICATOR_ReportingYear</vt:lpstr>
      <vt:lpstr>INDICATOR_ReportVersion</vt:lpstr>
      <vt:lpstr>INDICATOR_TemplateLanguage</vt:lpstr>
      <vt:lpstr>INDICATOR_TemplateProvidedBy</vt:lpstr>
      <vt:lpstr>INDICATOR_TemplatePublicationDate</vt:lpstr>
      <vt:lpstr>INDICATOR_ToolUsedForAllCORSIAemissions</vt:lpstr>
      <vt:lpstr>INDICATOR_ToolUsedForEmissionsWithoutOffsetting</vt:lpstr>
      <vt:lpstr>INDICATOR_UsedSimplifiedApproachETS</vt:lpstr>
      <vt:lpstr>INDICATOR_VerifierAccredMS</vt:lpstr>
      <vt:lpstr>INDICATOR_VerifierAccredNumber</vt:lpstr>
      <vt:lpstr>INDICATOR_VerifierAdressLine1</vt:lpstr>
      <vt:lpstr>INDICATOR_VerifierAdressLine2</vt:lpstr>
      <vt:lpstr>INDICATOR_VerifierCity</vt:lpstr>
      <vt:lpstr>INDICATOR_VerifierCompany</vt:lpstr>
      <vt:lpstr>INDICATOR_VerifierContactEmail</vt:lpstr>
      <vt:lpstr>INDICATOR_VerifierContactFirstName</vt:lpstr>
      <vt:lpstr>INDICATOR_VerifierContactSurname</vt:lpstr>
      <vt:lpstr>INDICATOR_VerifierContactTelephone</vt:lpstr>
      <vt:lpstr>INDICATOR_VerifierContactTitle</vt:lpstr>
      <vt:lpstr>INDICATOR_VerifierCountry</vt:lpstr>
      <vt:lpstr>INDICATOR_VerifierStateProvince</vt:lpstr>
      <vt:lpstr>INDICATOR_VerifierZIP</vt:lpstr>
      <vt:lpstr>INDICATOR_WhichOtherTool</vt:lpstr>
      <vt:lpstr>INDICATOR_WhichToolUsed</vt:lpstr>
      <vt:lpstr>indRange</vt:lpstr>
      <vt:lpstr>JUMP_2</vt:lpstr>
      <vt:lpstr>JUMP_3</vt:lpstr>
      <vt:lpstr>JUMP_5</vt:lpstr>
      <vt:lpstr>JUMP_6</vt:lpstr>
      <vt:lpstr>JUMP_7</vt:lpstr>
      <vt:lpstr>Legalstatus</vt:lpstr>
      <vt:lpstr>ManSys</vt:lpstr>
      <vt:lpstr>MeasMethod</vt:lpstr>
      <vt:lpstr>memberstates</vt:lpstr>
      <vt:lpstr>MSLanguages</vt:lpstr>
      <vt:lpstr>MSversiontracking</vt:lpstr>
      <vt:lpstr>NewUpdate</vt:lpstr>
      <vt:lpstr>notapplicable</vt:lpstr>
      <vt:lpstr>operationscope</vt:lpstr>
      <vt:lpstr>operationsscope</vt:lpstr>
      <vt:lpstr>opstatus</vt:lpstr>
      <vt:lpstr>parameters</vt:lpstr>
      <vt:lpstr>passengermass</vt:lpstr>
      <vt:lpstr>'Aircraft Data'!Print_Area</vt:lpstr>
      <vt:lpstr>Annex!Print_Area</vt:lpstr>
      <vt:lpstr>Contents!Print_Area</vt:lpstr>
      <vt:lpstr>'CORSIA emissions'!Print_Area</vt:lpstr>
      <vt:lpstr>'Emissions Data'!Print_Area</vt:lpstr>
      <vt:lpstr>'Emissions overview'!Print_Area</vt:lpstr>
      <vt:lpstr>'Guidelines and conditions'!Print_Area</vt:lpstr>
      <vt:lpstr>'Identification and description'!Print_Area</vt:lpstr>
      <vt:lpstr>'MS specific content'!Print_Area</vt:lpstr>
      <vt:lpstr>VersionDocumentation!Print_Area</vt:lpstr>
      <vt:lpstr>ReportingYears</vt:lpstr>
      <vt:lpstr>SelectPrimaryInfoSource</vt:lpstr>
      <vt:lpstr>SourceClass</vt:lpstr>
      <vt:lpstr>TankDataSource</vt:lpstr>
      <vt:lpstr>Title</vt:lpstr>
      <vt:lpstr>TrueFalse</vt:lpstr>
      <vt:lpstr>UncertThreshold</vt:lpstr>
      <vt:lpstr>UncertTierResult</vt:lpstr>
      <vt:lpstr>UncertValue</vt:lpstr>
      <vt:lpstr>UpliftDataSource</vt:lpstr>
      <vt:lpstr>worldcountries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dc:description>The template for Monitoring plans was developed by Umweltbundesamt on behalf of DG CLIMA. _x000d_
Authors: Christian Heller / Hubert Fallmann</dc:description>
  <cp:lastModifiedBy>Marius Pupalaigis</cp:lastModifiedBy>
  <cp:lastPrinted>2019-05-04T14:08:39Z</cp:lastPrinted>
  <dcterms:created xsi:type="dcterms:W3CDTF">2008-05-26T08:52:55Z</dcterms:created>
  <dcterms:modified xsi:type="dcterms:W3CDTF">2020-04-30T13:15:54Z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